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P4409\PU\2026\Afholdte PU-møder 2026\PU 30.09.2026\Bilag\Honorarer\"/>
    </mc:Choice>
  </mc:AlternateContent>
  <xr:revisionPtr revIDLastSave="0" documentId="13_ncr:1_{879BFB09-DE88-4044-9476-E9879BC510A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version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1" l="1" a="1"/>
  <c r="D30" i="1" s="1"/>
  <c r="D35" i="1"/>
  <c r="H33" i="1"/>
  <c r="H47" i="1"/>
  <c r="I47" i="1" s="1" a="1"/>
  <c r="I47" i="1" s="1"/>
  <c r="D44" i="1"/>
  <c r="H36" i="1"/>
  <c r="H35" i="1"/>
  <c r="H34" i="1"/>
  <c r="H32" i="1"/>
  <c r="H31" i="1"/>
  <c r="H30" i="1"/>
  <c r="H29" i="1"/>
  <c r="H27" i="1"/>
  <c r="H28" i="1"/>
  <c r="R50" i="1" a="1"/>
  <c r="R50" i="1" s="1"/>
  <c r="L50" i="1" a="1"/>
  <c r="L50" i="1" s="1"/>
  <c r="M50" i="1" s="1" a="1"/>
  <c r="M50" i="1" s="1"/>
  <c r="H50" i="1" a="1"/>
  <c r="H50" i="1" s="1"/>
  <c r="I50" i="1" s="1" a="1"/>
  <c r="I50" i="1" s="1"/>
  <c r="E50" i="1" a="1"/>
  <c r="E50" i="1" s="1"/>
  <c r="R49" i="1" a="1"/>
  <c r="R49" i="1" s="1"/>
  <c r="L49" i="1" a="1"/>
  <c r="L49" i="1" s="1"/>
  <c r="M49" i="1" s="1" a="1"/>
  <c r="M49" i="1" s="1"/>
  <c r="H49" i="1" a="1"/>
  <c r="H49" i="1" s="1"/>
  <c r="I49" i="1" s="1" a="1"/>
  <c r="I49" i="1" s="1"/>
  <c r="D49" i="1" a="1"/>
  <c r="D49" i="1" s="1"/>
  <c r="R48" i="1" a="1"/>
  <c r="R48" i="1" s="1"/>
  <c r="M48" i="1" a="1"/>
  <c r="M48" i="1" s="1"/>
  <c r="H48" i="1" a="1"/>
  <c r="H48" i="1" s="1"/>
  <c r="I48" i="1" s="1" a="1"/>
  <c r="I48" i="1" s="1"/>
  <c r="D48" i="1" a="1"/>
  <c r="D48" i="1" s="1"/>
  <c r="Q47" i="1" a="1"/>
  <c r="Q47" i="1" s="1"/>
  <c r="R47" i="1" s="1" a="1"/>
  <c r="R47" i="1" s="1"/>
  <c r="L47" i="1" a="1"/>
  <c r="L47" i="1" s="1"/>
  <c r="M47" i="1" s="1" a="1"/>
  <c r="M47" i="1" s="1"/>
  <c r="D47" i="1" a="1"/>
  <c r="D47" i="1" s="1"/>
  <c r="Q46" i="1" a="1"/>
  <c r="Q46" i="1" s="1"/>
  <c r="R46" i="1" s="1" a="1"/>
  <c r="R46" i="1" s="1"/>
  <c r="M46" i="1" a="1"/>
  <c r="M46" i="1" s="1"/>
  <c r="H46" i="1" a="1"/>
  <c r="H46" i="1" s="1"/>
  <c r="I46" i="1" s="1" a="1"/>
  <c r="I46" i="1" s="1"/>
  <c r="D46" i="1" a="1"/>
  <c r="D46" i="1" s="1"/>
  <c r="R45" i="1" a="1"/>
  <c r="R45" i="1" s="1"/>
  <c r="M45" i="1" a="1"/>
  <c r="M45" i="1" s="1"/>
  <c r="H45" i="1" a="1"/>
  <c r="H45" i="1" s="1"/>
  <c r="I45" i="1" s="1" a="1"/>
  <c r="I45" i="1" s="1"/>
  <c r="D45" i="1" a="1"/>
  <c r="D45" i="1" s="1"/>
  <c r="Q44" i="1" a="1"/>
  <c r="Q44" i="1" s="1"/>
  <c r="R44" i="1" s="1" a="1"/>
  <c r="R44" i="1" s="1"/>
  <c r="L44" i="1" a="1"/>
  <c r="L44" i="1" s="1"/>
  <c r="M44" i="1" s="1" a="1"/>
  <c r="M44" i="1" s="1"/>
  <c r="H44" i="1" a="1"/>
  <c r="H44" i="1" s="1"/>
  <c r="I44" i="1" s="1" a="1"/>
  <c r="I44" i="1" s="1"/>
  <c r="Q43" i="1" a="1"/>
  <c r="Q43" i="1" s="1"/>
  <c r="R43" i="1" s="1" a="1"/>
  <c r="R43" i="1" s="1"/>
  <c r="M43" i="1" a="1"/>
  <c r="M43" i="1" s="1"/>
  <c r="H43" i="1" a="1"/>
  <c r="H43" i="1" s="1"/>
  <c r="I43" i="1" s="1" a="1"/>
  <c r="I43" i="1" s="1"/>
  <c r="D43" i="1" a="1"/>
  <c r="D43" i="1" s="1"/>
  <c r="Q42" i="1" a="1"/>
  <c r="Q42" i="1" s="1"/>
  <c r="R42" i="1" s="1" a="1"/>
  <c r="R42" i="1" s="1"/>
  <c r="M42" i="1" a="1"/>
  <c r="M42" i="1" s="1"/>
  <c r="H42" i="1" a="1"/>
  <c r="H42" i="1" s="1"/>
  <c r="I42" i="1" s="1" a="1"/>
  <c r="I42" i="1" s="1"/>
  <c r="D42" i="1" a="1"/>
  <c r="D42" i="1" s="1"/>
  <c r="Q41" i="1" a="1"/>
  <c r="Q41" i="1" s="1"/>
  <c r="R41" i="1" s="1" a="1"/>
  <c r="R41" i="1" s="1"/>
  <c r="L41" i="1" a="1"/>
  <c r="L41" i="1" s="1"/>
  <c r="M41" i="1" s="1" a="1"/>
  <c r="M41" i="1" s="1"/>
  <c r="H41" i="1" a="1"/>
  <c r="H41" i="1" s="1"/>
  <c r="I41" i="1" s="1" a="1"/>
  <c r="I41" i="1" s="1"/>
  <c r="D41" i="1" a="1"/>
  <c r="D41" i="1" s="1"/>
  <c r="C41" i="1" a="1"/>
  <c r="C41" i="1" s="1"/>
  <c r="D27" i="1" s="1"/>
  <c r="D36" i="1" a="1"/>
  <c r="D36" i="1" s="1"/>
  <c r="E42" i="1" l="1" a="1"/>
  <c r="E42" i="1" s="1"/>
  <c r="D28" i="1" a="1"/>
  <c r="D28" i="1" s="1"/>
  <c r="E44" i="1" a="1"/>
  <c r="E44" i="1" s="1"/>
  <c r="E46" i="1" a="1"/>
  <c r="E46" i="1" s="1"/>
  <c r="D32" i="1" a="1"/>
  <c r="D32" i="1" s="1"/>
  <c r="E48" i="1" a="1"/>
  <c r="E48" i="1" s="1"/>
  <c r="D34" i="1" a="1"/>
  <c r="D34" i="1" s="1"/>
  <c r="E43" i="1" a="1"/>
  <c r="E43" i="1" s="1"/>
  <c r="D29" i="1" a="1"/>
  <c r="D29" i="1" s="1"/>
  <c r="E49" i="1" a="1"/>
  <c r="E49" i="1" s="1"/>
  <c r="D31" i="1" a="1"/>
  <c r="D31" i="1" s="1"/>
  <c r="E45" i="1" a="1"/>
  <c r="E45" i="1" s="1"/>
  <c r="E47" i="1" a="1"/>
  <c r="E47" i="1" s="1"/>
  <c r="D33" i="1" a="1"/>
  <c r="D33" i="1" s="1"/>
  <c r="E41" i="1" a="1"/>
  <c r="E4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<sst xmlns="http://schemas.openxmlformats.org/spreadsheetml/2006/main" count="116" uniqueCount="44">
  <si>
    <t>Tabel 1</t>
  </si>
  <si>
    <t>Udgangspunkt for beregninger</t>
  </si>
  <si>
    <t xml:space="preserve"> medlemmer</t>
  </si>
  <si>
    <t>indbyggere</t>
  </si>
  <si>
    <t>medlem. MR</t>
  </si>
  <si>
    <t>antal fastansatte</t>
  </si>
  <si>
    <t>Ansat leder</t>
  </si>
  <si>
    <t>Ansgar</t>
  </si>
  <si>
    <t>ja</t>
  </si>
  <si>
    <t>Bellahøj-Utterslev</t>
  </si>
  <si>
    <t>nej</t>
  </si>
  <si>
    <t>VEBO</t>
  </si>
  <si>
    <t>Bispebjerg</t>
  </si>
  <si>
    <t>Brønshøj</t>
  </si>
  <si>
    <t>VEBO*</t>
  </si>
  <si>
    <t>Emdrup</t>
  </si>
  <si>
    <t>Husum</t>
  </si>
  <si>
    <t>Husumvold</t>
  </si>
  <si>
    <t>Kapernaum</t>
  </si>
  <si>
    <t>Tagensbo</t>
  </si>
  <si>
    <t>Tingberg</t>
  </si>
  <si>
    <t>Forslag til nye honorarsatser  på baggrund af notat</t>
  </si>
  <si>
    <t>Formand</t>
  </si>
  <si>
    <t>Personaleanvarlig</t>
  </si>
  <si>
    <t>kirkeværge</t>
  </si>
  <si>
    <t>kasserer</t>
  </si>
  <si>
    <t>tillæg</t>
  </si>
  <si>
    <t>pr MR medlem &gt;5</t>
  </si>
  <si>
    <t>delt ledelse pr ansat</t>
  </si>
  <si>
    <t>ikke VEBO pr bolig</t>
  </si>
  <si>
    <t>til &lt; 5 mill</t>
  </si>
  <si>
    <t>fuld ledelse</t>
  </si>
  <si>
    <t>5-7 mill</t>
  </si>
  <si>
    <t>fuld ledelse pr ansat</t>
  </si>
  <si>
    <t>&gt; 7mill</t>
  </si>
  <si>
    <t>2026 honorar</t>
  </si>
  <si>
    <t xml:space="preserve">2027 honorar </t>
  </si>
  <si>
    <t>Grundlag for honorarberegning</t>
  </si>
  <si>
    <t>&lt; 5 mill</t>
  </si>
  <si>
    <t>Basisbeløb</t>
  </si>
  <si>
    <t>Årligt grundbeløb pr. 1/8-26</t>
  </si>
  <si>
    <t>Kirkeværge</t>
  </si>
  <si>
    <t>Kasserer</t>
  </si>
  <si>
    <t>Opdateret 28/10-26.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</si>
</sst>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kr.-406]\ #,##0"/>
  </numFmts>
  <fonts count="11">
    <font>
      <sz val="11"/>
      <color indexed="8"/>
      <name val="Aptos Narrow"/>
    </font>
    <font>
      <sz val="15"/>
      <color indexed="8"/>
      <name val="Calibri"/>
    </font>
    <font>
      <b/>
      <sz val="14"/>
      <color indexed="8"/>
      <name val="Aptos Narrow"/>
    </font>
    <font>
      <sz val="14"/>
      <color indexed="8"/>
      <name val="Aptos Narrow"/>
    </font>
    <font>
      <b/>
      <sz val="11"/>
      <color indexed="8"/>
      <name val="Aptos Narrow"/>
    </font>
    <font>
      <sz val="12"/>
      <color indexed="8"/>
      <name val="Aptos Narrow"/>
    </font>
    <font>
      <sz val="12"/>
      <color indexed="8"/>
      <name val="Times Roman"/>
    </font>
    <font>
      <b/>
      <sz val="13"/>
      <color indexed="8"/>
      <name val="Aptos Narrow"/>
    </font>
    <font>
      <b/>
      <sz val="12"/>
      <color indexed="8"/>
      <name val="Aptos Narrow"/>
    </font>
    <font>
      <sz val="13"/>
      <color indexed="8"/>
      <name val="Aptos Narrow"/>
    </font>
    <font>
      <b/>
      <i/>
      <sz val="11"/>
      <color rgb="FFC0000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7"/>
        <bgColor auto="1"/>
      </patternFill>
    </fill>
  </fills>
  <borders count="23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6"/>
      </right>
      <top style="thin">
        <color indexed="10"/>
      </top>
      <bottom style="thin">
        <color indexed="10"/>
      </bottom>
      <diagonal/>
    </border>
    <border>
      <left style="thin">
        <color indexed="16"/>
      </left>
      <right style="thin">
        <color indexed="16"/>
      </right>
      <top style="thin">
        <color indexed="8"/>
      </top>
      <bottom style="thin">
        <color indexed="8"/>
      </bottom>
      <diagonal/>
    </border>
    <border>
      <left style="thin">
        <color indexed="16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6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6"/>
      </right>
      <top style="thin">
        <color indexed="8"/>
      </top>
      <bottom style="thin">
        <color indexed="10"/>
      </bottom>
      <diagonal/>
    </border>
    <border>
      <left style="thin">
        <color indexed="16"/>
      </left>
      <right style="thin">
        <color indexed="16"/>
      </right>
      <top style="thin">
        <color indexed="8"/>
      </top>
      <bottom style="thin">
        <color indexed="16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92">
    <xf numFmtId="0" fontId="0" fillId="0" borderId="0" xfId="0"/>
    <xf numFmtId="0" fontId="0" fillId="0" borderId="0" xfId="0" applyNumberFormat="1"/>
    <xf numFmtId="0" fontId="2" fillId="2" borderId="1" xfId="0" applyFont="1" applyFill="1" applyBorder="1"/>
    <xf numFmtId="49" fontId="2" fillId="2" borderId="2" xfId="0" applyNumberFormat="1" applyFont="1" applyFill="1" applyBorder="1"/>
    <xf numFmtId="0" fontId="3" fillId="2" borderId="3" xfId="0" applyFont="1" applyFill="1" applyBorder="1"/>
    <xf numFmtId="0" fontId="3" fillId="0" borderId="3" xfId="0" applyFont="1" applyBorder="1"/>
    <xf numFmtId="0" fontId="4" fillId="3" borderId="1" xfId="0" applyFont="1" applyFill="1" applyBorder="1"/>
    <xf numFmtId="0" fontId="0" fillId="0" borderId="2" xfId="0" applyBorder="1"/>
    <xf numFmtId="49" fontId="0" fillId="0" borderId="3" xfId="0" applyNumberFormat="1" applyBorder="1"/>
    <xf numFmtId="0" fontId="0" fillId="0" borderId="3" xfId="0" applyBorder="1"/>
    <xf numFmtId="49" fontId="0" fillId="0" borderId="4" xfId="0" applyNumberFormat="1" applyBorder="1"/>
    <xf numFmtId="49" fontId="0" fillId="0" borderId="2" xfId="0" applyNumberFormat="1" applyBorder="1"/>
    <xf numFmtId="0" fontId="0" fillId="0" borderId="3" xfId="0" applyNumberFormat="1" applyBorder="1"/>
    <xf numFmtId="0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NumberFormat="1" applyBorder="1" applyAlignment="1">
      <alignment horizontal="center"/>
    </xf>
    <xf numFmtId="49" fontId="0" fillId="4" borderId="6" xfId="0" applyNumberFormat="1" applyFill="1" applyBorder="1"/>
    <xf numFmtId="0" fontId="0" fillId="0" borderId="7" xfId="0" applyBorder="1"/>
    <xf numFmtId="164" fontId="4" fillId="0" borderId="3" xfId="0" applyNumberFormat="1" applyFont="1" applyBorder="1"/>
    <xf numFmtId="164" fontId="5" fillId="0" borderId="3" xfId="0" applyNumberFormat="1" applyFont="1" applyBorder="1" applyAlignment="1">
      <alignment horizontal="left" readingOrder="1"/>
    </xf>
    <xf numFmtId="164" fontId="5" fillId="0" borderId="3" xfId="0" applyNumberFormat="1" applyFont="1" applyBorder="1" applyAlignment="1">
      <alignment horizontal="left"/>
    </xf>
    <xf numFmtId="49" fontId="0" fillId="5" borderId="6" xfId="0" applyNumberFormat="1" applyFill="1" applyBorder="1"/>
    <xf numFmtId="0" fontId="0" fillId="0" borderId="6" xfId="0" applyBorder="1"/>
    <xf numFmtId="0" fontId="4" fillId="0" borderId="8" xfId="0" applyFont="1" applyBorder="1"/>
    <xf numFmtId="49" fontId="4" fillId="0" borderId="3" xfId="0" applyNumberFormat="1" applyFont="1" applyBorder="1"/>
    <xf numFmtId="0" fontId="0" fillId="0" borderId="9" xfId="0" applyBorder="1"/>
    <xf numFmtId="0" fontId="4" fillId="0" borderId="3" xfId="0" applyFont="1" applyBorder="1"/>
    <xf numFmtId="164" fontId="6" fillId="0" borderId="3" xfId="0" applyNumberFormat="1" applyFont="1" applyBorder="1" applyAlignment="1">
      <alignment horizontal="left" readingOrder="1"/>
    </xf>
    <xf numFmtId="49" fontId="0" fillId="4" borderId="10" xfId="0" applyNumberFormat="1" applyFill="1" applyBorder="1"/>
    <xf numFmtId="164" fontId="4" fillId="0" borderId="8" xfId="0" applyNumberFormat="1" applyFont="1" applyBorder="1"/>
    <xf numFmtId="164" fontId="0" fillId="0" borderId="3" xfId="0" applyNumberFormat="1" applyBorder="1"/>
    <xf numFmtId="0" fontId="0" fillId="0" borderId="11" xfId="0" applyBorder="1"/>
    <xf numFmtId="49" fontId="0" fillId="5" borderId="12" xfId="0" applyNumberFormat="1" applyFill="1" applyBorder="1"/>
    <xf numFmtId="0" fontId="0" fillId="0" borderId="4" xfId="0" applyBorder="1"/>
    <xf numFmtId="49" fontId="0" fillId="5" borderId="13" xfId="0" applyNumberFormat="1" applyFill="1" applyBorder="1"/>
    <xf numFmtId="0" fontId="0" fillId="0" borderId="5" xfId="0" applyBorder="1"/>
    <xf numFmtId="0" fontId="0" fillId="0" borderId="13" xfId="0" applyBorder="1"/>
    <xf numFmtId="0" fontId="0" fillId="0" borderId="8" xfId="0" applyBorder="1"/>
    <xf numFmtId="0" fontId="2" fillId="2" borderId="3" xfId="0" applyFont="1" applyFill="1" applyBorder="1"/>
    <xf numFmtId="164" fontId="2" fillId="2" borderId="3" xfId="0" applyNumberFormat="1" applyFont="1" applyFill="1" applyBorder="1"/>
    <xf numFmtId="0" fontId="2" fillId="3" borderId="1" xfId="0" applyFont="1" applyFill="1" applyBorder="1"/>
    <xf numFmtId="0" fontId="3" fillId="0" borderId="2" xfId="0" applyFont="1" applyBorder="1"/>
    <xf numFmtId="49" fontId="2" fillId="0" borderId="3" xfId="0" applyNumberFormat="1" applyFont="1" applyBorder="1"/>
    <xf numFmtId="0" fontId="2" fillId="0" borderId="3" xfId="0" applyFont="1" applyBorder="1"/>
    <xf numFmtId="0" fontId="4" fillId="0" borderId="2" xfId="0" applyFont="1" applyBorder="1"/>
    <xf numFmtId="49" fontId="7" fillId="0" borderId="3" xfId="0" applyNumberFormat="1" applyFont="1" applyBorder="1"/>
    <xf numFmtId="0" fontId="8" fillId="3" borderId="1" xfId="0" applyFont="1" applyFill="1" applyBorder="1"/>
    <xf numFmtId="0" fontId="5" fillId="0" borderId="2" xfId="0" applyFont="1" applyBorder="1"/>
    <xf numFmtId="0" fontId="5" fillId="0" borderId="3" xfId="0" applyFont="1" applyBorder="1"/>
    <xf numFmtId="164" fontId="5" fillId="0" borderId="3" xfId="0" applyNumberFormat="1" applyFont="1" applyBorder="1"/>
    <xf numFmtId="0" fontId="8" fillId="0" borderId="3" xfId="0" applyFont="1" applyBorder="1"/>
    <xf numFmtId="3" fontId="5" fillId="0" borderId="3" xfId="0" applyNumberFormat="1" applyFont="1" applyBorder="1"/>
    <xf numFmtId="49" fontId="4" fillId="0" borderId="2" xfId="0" applyNumberFormat="1" applyFont="1" applyBorder="1"/>
    <xf numFmtId="164" fontId="3" fillId="0" borderId="3" xfId="0" applyNumberFormat="1" applyFont="1" applyBorder="1"/>
    <xf numFmtId="49" fontId="4" fillId="0" borderId="14" xfId="0" applyNumberFormat="1" applyFont="1" applyBorder="1"/>
    <xf numFmtId="164" fontId="4" fillId="6" borderId="3" xfId="0" applyNumberFormat="1" applyFont="1" applyFill="1" applyBorder="1"/>
    <xf numFmtId="164" fontId="5" fillId="4" borderId="15" xfId="0" applyNumberFormat="1" applyFont="1" applyFill="1" applyBorder="1" applyAlignment="1">
      <alignment horizontal="left"/>
    </xf>
    <xf numFmtId="164" fontId="4" fillId="6" borderId="16" xfId="0" applyNumberFormat="1" applyFont="1" applyFill="1" applyBorder="1"/>
    <xf numFmtId="0" fontId="0" fillId="0" borderId="17" xfId="0" applyBorder="1"/>
    <xf numFmtId="164" fontId="5" fillId="5" borderId="15" xfId="0" applyNumberFormat="1" applyFont="1" applyFill="1" applyBorder="1" applyAlignment="1">
      <alignment horizontal="left" readingOrder="1"/>
    </xf>
    <xf numFmtId="164" fontId="6" fillId="4" borderId="15" xfId="0" applyNumberFormat="1" applyFont="1" applyFill="1" applyBorder="1" applyAlignment="1">
      <alignment horizontal="left" readingOrder="1"/>
    </xf>
    <xf numFmtId="164" fontId="5" fillId="4" borderId="15" xfId="0" applyNumberFormat="1" applyFont="1" applyFill="1" applyBorder="1" applyAlignment="1">
      <alignment horizontal="left" readingOrder="1"/>
    </xf>
    <xf numFmtId="164" fontId="0" fillId="0" borderId="3" xfId="0" applyNumberFormat="1" applyBorder="1" applyAlignment="1">
      <alignment horizontal="left"/>
    </xf>
    <xf numFmtId="164" fontId="0" fillId="5" borderId="15" xfId="0" applyNumberFormat="1" applyFill="1" applyBorder="1" applyAlignment="1">
      <alignment horizontal="left"/>
    </xf>
    <xf numFmtId="164" fontId="0" fillId="7" borderId="15" xfId="0" applyNumberForma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164" fontId="4" fillId="0" borderId="16" xfId="0" applyNumberFormat="1" applyFont="1" applyBorder="1"/>
    <xf numFmtId="164" fontId="3" fillId="2" borderId="3" xfId="0" applyNumberFormat="1" applyFont="1" applyFill="1" applyBorder="1"/>
    <xf numFmtId="0" fontId="2" fillId="2" borderId="18" xfId="0" applyFont="1" applyFill="1" applyBorder="1"/>
    <xf numFmtId="0" fontId="7" fillId="3" borderId="1" xfId="0" applyFont="1" applyFill="1" applyBorder="1"/>
    <xf numFmtId="0" fontId="9" fillId="0" borderId="2" xfId="0" applyFont="1" applyBorder="1"/>
    <xf numFmtId="164" fontId="9" fillId="0" borderId="3" xfId="0" applyNumberFormat="1" applyFont="1" applyBorder="1"/>
    <xf numFmtId="0" fontId="7" fillId="0" borderId="3" xfId="0" applyFont="1" applyBorder="1"/>
    <xf numFmtId="0" fontId="9" fillId="0" borderId="3" xfId="0" applyFont="1" applyBorder="1"/>
    <xf numFmtId="0" fontId="7" fillId="0" borderId="2" xfId="0" applyFont="1" applyBorder="1"/>
    <xf numFmtId="49" fontId="7" fillId="0" borderId="3" xfId="0" applyNumberFormat="1" applyFont="1" applyBorder="1" applyAlignment="1">
      <alignment horizontal="center"/>
    </xf>
    <xf numFmtId="49" fontId="7" fillId="0" borderId="14" xfId="0" applyNumberFormat="1" applyFon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15" xfId="0" applyNumberFormat="1" applyBorder="1"/>
    <xf numFmtId="164" fontId="0" fillId="0" borderId="16" xfId="0" applyNumberFormat="1" applyBorder="1" applyAlignment="1">
      <alignment horizontal="center"/>
    </xf>
    <xf numFmtId="164" fontId="4" fillId="6" borderId="17" xfId="0" applyNumberFormat="1" applyFont="1" applyFill="1" applyBorder="1"/>
    <xf numFmtId="3" fontId="0" fillId="0" borderId="3" xfId="0" applyNumberFormat="1" applyBorder="1"/>
    <xf numFmtId="164" fontId="4" fillId="6" borderId="19" xfId="0" applyNumberFormat="1" applyFont="1" applyFill="1" applyBorder="1"/>
    <xf numFmtId="164" fontId="0" fillId="0" borderId="20" xfId="0" applyNumberFormat="1" applyBorder="1"/>
    <xf numFmtId="164" fontId="0" fillId="0" borderId="16" xfId="0" applyNumberFormat="1" applyBorder="1"/>
    <xf numFmtId="164" fontId="0" fillId="0" borderId="17" xfId="0" applyNumberFormat="1" applyBorder="1"/>
    <xf numFmtId="0" fontId="0" fillId="0" borderId="21" xfId="0" applyBorder="1"/>
    <xf numFmtId="0" fontId="1" fillId="0" borderId="0" xfId="0" applyFont="1" applyAlignment="1">
      <alignment horizontal="center" vertical="center"/>
    </xf>
    <xf numFmtId="49" fontId="4" fillId="0" borderId="4" xfId="0" applyNumberFormat="1" applyFont="1" applyBorder="1" applyAlignment="1">
      <alignment horizontal="center" wrapText="1"/>
    </xf>
    <xf numFmtId="49" fontId="4" fillId="0" borderId="22" xfId="0" applyNumberFormat="1" applyFont="1" applyBorder="1" applyAlignment="1">
      <alignment horizontal="center" wrapText="1"/>
    </xf>
    <xf numFmtId="0" fontId="10" fillId="0" borderId="0" xfId="0" applyNumberFormat="1" applyFo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26BAFC"/>
      <rgbColor rgb="FFA5A5A5"/>
      <rgbColor rgb="FF3F3F3F"/>
      <rgbColor rgb="FFDBDBDB"/>
      <rgbColor rgb="FF00FCFF"/>
      <rgbColor rgb="FFFEFC78"/>
      <rgbColor rgb="FFA6D396"/>
      <rgbColor rgb="FFBFBFBF"/>
      <rgbColor rgb="FF73FDFF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4"/>
  <sheetViews>
    <sheetView showGridLines="0" tabSelected="1" topLeftCell="A17" workbookViewId="0">
      <pane xSplit="1" topLeftCell="B1" activePane="topRight" state="frozen"/>
      <selection pane="topRight" activeCell="U25" sqref="U25"/>
    </sheetView>
  </sheetViews>
  <sheetFormatPr defaultColWidth="16.28515625" defaultRowHeight="12.95" customHeight="1"/>
  <cols>
    <col min="1" max="1" width="1.42578125" style="1" customWidth="1"/>
    <col min="2" max="2" width="16.5703125" style="1" customWidth="1"/>
    <col min="3" max="3" width="13.5703125" style="1" customWidth="1"/>
    <col min="4" max="4" width="11.85546875" style="1" customWidth="1"/>
    <col min="5" max="5" width="12.85546875" style="1" customWidth="1"/>
    <col min="6" max="6" width="2.5703125" style="1" customWidth="1"/>
    <col min="7" max="7" width="14.42578125" style="1" customWidth="1"/>
    <col min="8" max="8" width="13.140625" style="1" customWidth="1"/>
    <col min="9" max="9" width="13" style="1" customWidth="1"/>
    <col min="10" max="10" width="1.85546875" style="1" customWidth="1"/>
    <col min="11" max="11" width="13.42578125" style="1" customWidth="1"/>
    <col min="12" max="12" width="12.85546875" style="1" customWidth="1"/>
    <col min="13" max="13" width="12.7109375" style="1" customWidth="1"/>
    <col min="14" max="14" width="2.5703125" style="1" customWidth="1"/>
    <col min="15" max="15" width="12.7109375" style="1" customWidth="1"/>
    <col min="16" max="17" width="12.140625" style="1" customWidth="1"/>
    <col min="18" max="18" width="12.85546875" style="1" customWidth="1"/>
    <col min="19" max="19" width="16.28515625" style="1" customWidth="1"/>
    <col min="20" max="16384" width="16.28515625" style="1"/>
  </cols>
  <sheetData>
    <row r="1" spans="1:18" ht="15.6" customHeight="1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</row>
    <row r="2" spans="1:18" ht="19.350000000000001" customHeight="1">
      <c r="A2" s="2"/>
      <c r="B2" s="3" t="s">
        <v>1</v>
      </c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5.6" customHeight="1">
      <c r="A3" s="6"/>
      <c r="B3" s="7"/>
      <c r="C3" s="8" t="s">
        <v>2</v>
      </c>
      <c r="D3" s="8" t="s">
        <v>3</v>
      </c>
      <c r="E3" s="8" t="s">
        <v>4</v>
      </c>
      <c r="F3" s="9"/>
      <c r="G3" s="8" t="s">
        <v>5</v>
      </c>
      <c r="H3" s="10" t="s">
        <v>6</v>
      </c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ht="17.100000000000001" customHeight="1">
      <c r="A4" s="6"/>
      <c r="B4" s="11" t="s">
        <v>7</v>
      </c>
      <c r="C4" s="12">
        <v>4687</v>
      </c>
      <c r="D4" s="12">
        <v>10041</v>
      </c>
      <c r="E4" s="13">
        <v>9</v>
      </c>
      <c r="F4" s="14"/>
      <c r="G4" s="15">
        <v>9</v>
      </c>
      <c r="H4" s="16" t="s">
        <v>8</v>
      </c>
      <c r="I4" s="17"/>
      <c r="J4" s="18"/>
      <c r="K4" s="18"/>
      <c r="L4" s="9"/>
      <c r="M4" s="9"/>
      <c r="N4" s="9"/>
      <c r="O4" s="9"/>
      <c r="P4" s="19"/>
      <c r="Q4" s="20"/>
      <c r="R4" s="19"/>
    </row>
    <row r="5" spans="1:18" ht="17.100000000000001" customHeight="1">
      <c r="A5" s="6"/>
      <c r="B5" s="11" t="s">
        <v>9</v>
      </c>
      <c r="C5" s="12">
        <v>5333</v>
      </c>
      <c r="D5" s="12">
        <v>13645</v>
      </c>
      <c r="E5" s="13">
        <v>10</v>
      </c>
      <c r="F5" s="14"/>
      <c r="G5" s="15">
        <v>9</v>
      </c>
      <c r="H5" s="21" t="s">
        <v>10</v>
      </c>
      <c r="I5" s="22"/>
      <c r="J5" s="23"/>
      <c r="K5" s="24" t="s">
        <v>11</v>
      </c>
      <c r="L5" s="9"/>
      <c r="M5" s="9"/>
      <c r="N5" s="9"/>
      <c r="O5" s="9"/>
      <c r="P5" s="19"/>
      <c r="Q5" s="19"/>
      <c r="R5" s="19"/>
    </row>
    <row r="6" spans="1:18" ht="17.100000000000001" customHeight="1">
      <c r="A6" s="6"/>
      <c r="B6" s="11" t="s">
        <v>12</v>
      </c>
      <c r="C6" s="12">
        <v>4575</v>
      </c>
      <c r="D6" s="12">
        <v>10503</v>
      </c>
      <c r="E6" s="13">
        <v>9</v>
      </c>
      <c r="F6" s="14"/>
      <c r="G6" s="15">
        <v>8</v>
      </c>
      <c r="H6" s="16" t="s">
        <v>8</v>
      </c>
      <c r="I6" s="25"/>
      <c r="J6" s="26"/>
      <c r="K6" s="24" t="s">
        <v>11</v>
      </c>
      <c r="L6" s="9"/>
      <c r="M6" s="9"/>
      <c r="N6" s="9"/>
      <c r="O6" s="9"/>
      <c r="P6" s="19"/>
      <c r="Q6" s="27"/>
      <c r="R6" s="27"/>
    </row>
    <row r="7" spans="1:18" ht="17.100000000000001" customHeight="1">
      <c r="A7" s="6"/>
      <c r="B7" s="11" t="s">
        <v>13</v>
      </c>
      <c r="C7" s="12">
        <v>5586</v>
      </c>
      <c r="D7" s="12">
        <v>9597</v>
      </c>
      <c r="E7" s="13">
        <v>10</v>
      </c>
      <c r="F7" s="14"/>
      <c r="G7" s="13">
        <v>9</v>
      </c>
      <c r="H7" s="28" t="s">
        <v>8</v>
      </c>
      <c r="I7" s="22"/>
      <c r="J7" s="23"/>
      <c r="K7" s="24" t="s">
        <v>14</v>
      </c>
      <c r="L7" s="9"/>
      <c r="M7" s="9"/>
      <c r="N7" s="9"/>
      <c r="O7" s="9"/>
      <c r="P7" s="19"/>
      <c r="Q7" s="19"/>
      <c r="R7" s="19"/>
    </row>
    <row r="8" spans="1:18" ht="17.100000000000001" customHeight="1">
      <c r="A8" s="6"/>
      <c r="B8" s="11" t="s">
        <v>15</v>
      </c>
      <c r="C8" s="12">
        <v>2518</v>
      </c>
      <c r="D8" s="12">
        <v>4907</v>
      </c>
      <c r="E8" s="13">
        <v>7</v>
      </c>
      <c r="F8" s="14"/>
      <c r="G8" s="15">
        <v>10</v>
      </c>
      <c r="H8" s="16" t="s">
        <v>8</v>
      </c>
      <c r="I8" s="25"/>
      <c r="J8" s="18"/>
      <c r="K8" s="18"/>
      <c r="L8" s="9"/>
      <c r="M8" s="9"/>
      <c r="N8" s="9"/>
      <c r="O8" s="9"/>
      <c r="P8" s="19"/>
      <c r="Q8" s="19"/>
      <c r="R8" s="19"/>
    </row>
    <row r="9" spans="1:18" ht="17.100000000000001" customHeight="1">
      <c r="A9" s="6"/>
      <c r="B9" s="11" t="s">
        <v>16</v>
      </c>
      <c r="C9" s="12">
        <v>5405</v>
      </c>
      <c r="D9" s="12">
        <v>10674</v>
      </c>
      <c r="E9" s="13">
        <v>10</v>
      </c>
      <c r="F9" s="14"/>
      <c r="G9" s="15">
        <v>8</v>
      </c>
      <c r="H9" s="21" t="s">
        <v>10</v>
      </c>
      <c r="I9" s="22"/>
      <c r="J9" s="23"/>
      <c r="K9" s="24" t="s">
        <v>11</v>
      </c>
      <c r="L9" s="9"/>
      <c r="M9" s="9"/>
      <c r="N9" s="9"/>
      <c r="O9" s="9"/>
      <c r="P9" s="19"/>
      <c r="Q9" s="19"/>
      <c r="R9" s="19"/>
    </row>
    <row r="10" spans="1:18" ht="17.100000000000001" customHeight="1">
      <c r="A10" s="6"/>
      <c r="B10" s="11" t="s">
        <v>17</v>
      </c>
      <c r="C10" s="12">
        <v>2835</v>
      </c>
      <c r="D10" s="12">
        <v>9752</v>
      </c>
      <c r="E10" s="13">
        <v>8</v>
      </c>
      <c r="F10" s="14"/>
      <c r="G10" s="15">
        <v>11</v>
      </c>
      <c r="H10" s="21" t="s">
        <v>10</v>
      </c>
      <c r="I10" s="22"/>
      <c r="J10" s="29"/>
      <c r="K10" s="18"/>
      <c r="L10" s="9"/>
      <c r="M10" s="9"/>
      <c r="N10" s="9"/>
      <c r="O10" s="9"/>
      <c r="P10" s="19"/>
      <c r="Q10" s="30"/>
      <c r="R10" s="19"/>
    </row>
    <row r="11" spans="1:18" ht="17.100000000000001" customHeight="1">
      <c r="A11" s="6"/>
      <c r="B11" s="11" t="s">
        <v>18</v>
      </c>
      <c r="C11" s="12">
        <v>4949</v>
      </c>
      <c r="D11" s="12">
        <v>11261</v>
      </c>
      <c r="E11" s="13">
        <v>9</v>
      </c>
      <c r="F11" s="14"/>
      <c r="G11" s="15">
        <v>8</v>
      </c>
      <c r="H11" s="16" t="s">
        <v>8</v>
      </c>
      <c r="I11" s="31"/>
      <c r="J11" s="26"/>
      <c r="K11" s="24" t="s">
        <v>11</v>
      </c>
      <c r="L11" s="9"/>
      <c r="M11" s="19"/>
      <c r="N11" s="9"/>
      <c r="O11" s="9"/>
      <c r="P11" s="27"/>
      <c r="Q11" s="30"/>
      <c r="R11" s="19"/>
    </row>
    <row r="12" spans="1:18" ht="17.100000000000001" customHeight="1">
      <c r="A12" s="6"/>
      <c r="B12" s="11" t="s">
        <v>19</v>
      </c>
      <c r="C12" s="12">
        <v>3605</v>
      </c>
      <c r="D12" s="12">
        <v>8648</v>
      </c>
      <c r="E12" s="13">
        <v>8</v>
      </c>
      <c r="F12" s="14"/>
      <c r="G12" s="13">
        <v>7</v>
      </c>
      <c r="H12" s="32" t="s">
        <v>10</v>
      </c>
      <c r="I12" s="33"/>
      <c r="J12" s="18"/>
      <c r="K12" s="18"/>
      <c r="L12" s="9"/>
      <c r="M12" s="19"/>
      <c r="N12" s="9"/>
      <c r="O12" s="9"/>
      <c r="P12" s="19"/>
      <c r="Q12" s="19"/>
      <c r="R12" s="27"/>
    </row>
    <row r="13" spans="1:18" ht="17.100000000000001" customHeight="1">
      <c r="A13" s="6"/>
      <c r="B13" s="11" t="s">
        <v>20</v>
      </c>
      <c r="C13" s="12">
        <v>1078</v>
      </c>
      <c r="D13" s="12">
        <v>7321</v>
      </c>
      <c r="E13" s="13">
        <v>5</v>
      </c>
      <c r="F13" s="14"/>
      <c r="G13" s="15">
        <v>7</v>
      </c>
      <c r="H13" s="34" t="s">
        <v>10</v>
      </c>
      <c r="I13" s="22"/>
      <c r="J13" s="29"/>
      <c r="K13" s="18"/>
      <c r="L13" s="9"/>
      <c r="M13" s="9"/>
      <c r="N13" s="9"/>
      <c r="O13" s="9"/>
      <c r="P13" s="19"/>
      <c r="Q13" s="19"/>
      <c r="R13" s="19"/>
    </row>
    <row r="14" spans="1:18" ht="15.6" customHeight="1">
      <c r="A14" s="6"/>
      <c r="B14" s="7"/>
      <c r="C14" s="9"/>
      <c r="D14" s="9"/>
      <c r="E14" s="9"/>
      <c r="F14" s="9"/>
      <c r="G14" s="9"/>
      <c r="H14" s="35"/>
      <c r="I14" s="36"/>
      <c r="J14" s="37"/>
      <c r="K14" s="9"/>
      <c r="L14" s="9"/>
      <c r="M14" s="9"/>
      <c r="N14" s="9"/>
      <c r="O14" s="9"/>
      <c r="P14" s="9"/>
      <c r="Q14" s="9"/>
      <c r="R14" s="9"/>
    </row>
    <row r="15" spans="1:18" ht="19.350000000000001" customHeight="1">
      <c r="A15" s="2"/>
      <c r="B15" s="3" t="s">
        <v>21</v>
      </c>
      <c r="C15" s="38"/>
      <c r="D15" s="38"/>
      <c r="E15" s="38"/>
      <c r="F15" s="4"/>
      <c r="G15" s="38"/>
      <c r="H15" s="38"/>
      <c r="I15" s="4"/>
      <c r="J15" s="38"/>
      <c r="K15" s="38"/>
      <c r="L15" s="38"/>
      <c r="M15" s="38"/>
      <c r="N15" s="38"/>
      <c r="O15" s="38"/>
      <c r="P15" s="38"/>
      <c r="Q15" s="39"/>
      <c r="R15" s="38"/>
    </row>
    <row r="16" spans="1:18" ht="19.350000000000001" customHeight="1">
      <c r="A16" s="40"/>
      <c r="B16" s="41"/>
      <c r="C16" s="42" t="s">
        <v>22</v>
      </c>
      <c r="D16" s="5"/>
      <c r="E16" s="5"/>
      <c r="F16" s="5"/>
      <c r="G16" s="42" t="s">
        <v>23</v>
      </c>
      <c r="H16" s="5"/>
      <c r="I16" s="43"/>
      <c r="J16" s="5"/>
      <c r="K16" s="42" t="s">
        <v>24</v>
      </c>
      <c r="L16" s="43"/>
      <c r="M16" s="5"/>
      <c r="N16" s="5"/>
      <c r="O16" s="42" t="s">
        <v>25</v>
      </c>
      <c r="P16" s="5"/>
      <c r="Q16" s="5"/>
      <c r="R16" s="5"/>
    </row>
    <row r="17" spans="1:18" ht="18.399999999999999" customHeight="1">
      <c r="A17" s="6"/>
      <c r="B17" s="44"/>
      <c r="C17" s="26"/>
      <c r="D17" s="24" t="s">
        <v>39</v>
      </c>
      <c r="E17" s="24" t="s">
        <v>26</v>
      </c>
      <c r="F17" s="26"/>
      <c r="G17" s="26"/>
      <c r="H17" s="24" t="s">
        <v>39</v>
      </c>
      <c r="I17" s="24" t="s">
        <v>26</v>
      </c>
      <c r="J17" s="26"/>
      <c r="K17" s="26"/>
      <c r="L17" s="24" t="s">
        <v>39</v>
      </c>
      <c r="M17" s="24" t="s">
        <v>26</v>
      </c>
      <c r="N17" s="26"/>
      <c r="O17" s="26"/>
      <c r="P17" s="24" t="s">
        <v>39</v>
      </c>
      <c r="Q17" s="45" t="s">
        <v>26</v>
      </c>
      <c r="R17" s="26"/>
    </row>
    <row r="18" spans="1:18" ht="16.350000000000001" customHeight="1">
      <c r="A18" s="46"/>
      <c r="B18" s="47"/>
      <c r="C18" s="48"/>
      <c r="D18" s="49">
        <v>25000</v>
      </c>
      <c r="E18" s="49"/>
      <c r="F18" s="48"/>
      <c r="G18" s="48"/>
      <c r="H18" s="49">
        <v>15000</v>
      </c>
      <c r="I18" s="49"/>
      <c r="J18" s="50"/>
      <c r="K18" s="9"/>
      <c r="L18" s="51">
        <v>15000</v>
      </c>
      <c r="M18" s="9"/>
      <c r="N18" s="48"/>
      <c r="O18" s="9"/>
      <c r="P18" s="49">
        <v>15000</v>
      </c>
      <c r="Q18" s="48"/>
      <c r="R18" s="48"/>
    </row>
    <row r="19" spans="1:18" ht="15.4" customHeight="1">
      <c r="A19" s="6"/>
      <c r="B19" s="44"/>
      <c r="C19" s="9"/>
      <c r="D19" s="9"/>
      <c r="E19" s="30"/>
      <c r="F19" s="9"/>
      <c r="G19" s="26"/>
      <c r="H19" s="9"/>
      <c r="I19" s="9"/>
      <c r="J19" s="9"/>
      <c r="K19" s="26"/>
      <c r="L19" s="30"/>
      <c r="M19" s="30"/>
      <c r="N19" s="30"/>
      <c r="O19" s="26"/>
      <c r="P19" s="9"/>
      <c r="Q19" s="9"/>
      <c r="R19" s="9"/>
    </row>
    <row r="20" spans="1:18" ht="15.4" customHeight="1">
      <c r="A20" s="6"/>
      <c r="B20" s="52" t="s">
        <v>26</v>
      </c>
      <c r="C20" s="9"/>
      <c r="D20" s="9"/>
      <c r="E20" s="9"/>
      <c r="F20" s="9"/>
      <c r="G20" s="24" t="s">
        <v>26</v>
      </c>
      <c r="H20" s="9"/>
      <c r="I20" s="9"/>
      <c r="J20" s="9"/>
      <c r="K20" s="24" t="s">
        <v>26</v>
      </c>
      <c r="L20" s="30"/>
      <c r="M20" s="30"/>
      <c r="N20" s="30"/>
      <c r="O20" s="24" t="s">
        <v>26</v>
      </c>
      <c r="P20" s="9"/>
      <c r="Q20" s="9"/>
      <c r="R20" s="9"/>
    </row>
    <row r="21" spans="1:18" ht="15.4" customHeight="1">
      <c r="A21" s="6"/>
      <c r="B21" s="11" t="s">
        <v>27</v>
      </c>
      <c r="C21" s="9"/>
      <c r="D21" s="9"/>
      <c r="E21" s="30">
        <v>1000</v>
      </c>
      <c r="F21" s="9"/>
      <c r="G21" s="8" t="s">
        <v>28</v>
      </c>
      <c r="H21" s="9"/>
      <c r="I21" s="30">
        <v>800</v>
      </c>
      <c r="J21" s="9"/>
      <c r="K21" s="8" t="s">
        <v>29</v>
      </c>
      <c r="L21" s="9"/>
      <c r="M21" s="30">
        <v>5000</v>
      </c>
      <c r="N21" s="9"/>
      <c r="O21" s="8" t="s">
        <v>30</v>
      </c>
      <c r="P21" s="9"/>
      <c r="Q21" s="30">
        <v>0</v>
      </c>
      <c r="R21" s="9"/>
    </row>
    <row r="22" spans="1:18" ht="15.4" customHeight="1">
      <c r="A22" s="6"/>
      <c r="B22" s="7"/>
      <c r="C22" s="9"/>
      <c r="D22" s="30"/>
      <c r="E22" s="9"/>
      <c r="F22" s="9"/>
      <c r="G22" s="8" t="s">
        <v>31</v>
      </c>
      <c r="H22" s="9"/>
      <c r="I22" s="30">
        <v>5000</v>
      </c>
      <c r="J22" s="9"/>
      <c r="K22" s="9"/>
      <c r="L22" s="30"/>
      <c r="M22" s="9"/>
      <c r="N22" s="30"/>
      <c r="O22" s="8" t="s">
        <v>32</v>
      </c>
      <c r="P22" s="9"/>
      <c r="Q22" s="30">
        <v>1000</v>
      </c>
      <c r="R22" s="9"/>
    </row>
    <row r="23" spans="1:18" ht="15.4" customHeight="1">
      <c r="A23" s="6"/>
      <c r="B23" s="7"/>
      <c r="C23" s="9"/>
      <c r="D23" s="9"/>
      <c r="E23" s="9"/>
      <c r="F23" s="9"/>
      <c r="G23" s="8" t="s">
        <v>33</v>
      </c>
      <c r="H23" s="9"/>
      <c r="I23" s="30">
        <v>1200</v>
      </c>
      <c r="J23" s="30"/>
      <c r="K23" s="30"/>
      <c r="L23" s="30"/>
      <c r="M23" s="30"/>
      <c r="N23" s="30"/>
      <c r="O23" s="8" t="s">
        <v>34</v>
      </c>
      <c r="P23" s="9"/>
      <c r="Q23" s="30">
        <v>2000</v>
      </c>
      <c r="R23" s="9"/>
    </row>
    <row r="24" spans="1:18" ht="15" customHeight="1">
      <c r="A24" s="6"/>
      <c r="B24" s="7"/>
      <c r="C24" s="26"/>
      <c r="D24" s="30"/>
      <c r="E24" s="30"/>
      <c r="F24" s="9"/>
      <c r="G24" s="9"/>
      <c r="H24" s="26"/>
      <c r="I24" s="30"/>
      <c r="J24" s="9"/>
      <c r="K24" s="9"/>
      <c r="L24" s="9"/>
      <c r="M24" s="26"/>
      <c r="N24" s="9"/>
      <c r="O24" s="9"/>
      <c r="P24" s="26"/>
      <c r="Q24" s="30"/>
      <c r="R24" s="26"/>
    </row>
    <row r="25" spans="1:18" ht="29.25" customHeight="1">
      <c r="A25" s="40"/>
      <c r="B25" s="41"/>
      <c r="C25" s="42" t="s">
        <v>22</v>
      </c>
      <c r="D25" s="89" t="s">
        <v>40</v>
      </c>
      <c r="E25" s="53"/>
      <c r="F25" s="43"/>
      <c r="G25" s="42" t="s">
        <v>23</v>
      </c>
      <c r="H25" s="53"/>
      <c r="I25" s="9"/>
      <c r="J25" s="43"/>
      <c r="K25" s="42" t="s">
        <v>41</v>
      </c>
      <c r="L25" s="5"/>
      <c r="M25" s="5"/>
      <c r="N25" s="43"/>
      <c r="O25" s="42" t="s">
        <v>42</v>
      </c>
      <c r="P25" s="43"/>
      <c r="Q25" s="9"/>
      <c r="R25" s="9"/>
    </row>
    <row r="26" spans="1:18" ht="15.6" customHeight="1">
      <c r="A26" s="6"/>
      <c r="B26" s="7"/>
      <c r="C26" s="24" t="s">
        <v>35</v>
      </c>
      <c r="D26" s="90"/>
      <c r="E26" s="9"/>
      <c r="F26" s="26"/>
      <c r="G26" s="24" t="s">
        <v>35</v>
      </c>
      <c r="H26" s="54" t="s">
        <v>36</v>
      </c>
      <c r="I26" s="9"/>
      <c r="J26" s="26"/>
      <c r="K26" s="24" t="s">
        <v>35</v>
      </c>
      <c r="L26" s="24" t="s">
        <v>36</v>
      </c>
      <c r="M26" s="9"/>
      <c r="N26" s="26"/>
      <c r="O26" s="24" t="s">
        <v>35</v>
      </c>
      <c r="P26" s="24" t="s">
        <v>36</v>
      </c>
      <c r="Q26" s="9"/>
      <c r="R26" s="9"/>
    </row>
    <row r="27" spans="1:18" ht="17.100000000000001" customHeight="1">
      <c r="A27" s="6"/>
      <c r="B27" s="11" t="s">
        <v>7</v>
      </c>
      <c r="C27" s="19">
        <v>26337</v>
      </c>
      <c r="D27" s="55">
        <f>C41+D41</f>
        <v>29000</v>
      </c>
      <c r="E27" s="9"/>
      <c r="F27" s="20"/>
      <c r="G27" s="56">
        <v>0</v>
      </c>
      <c r="H27" s="57">
        <f>15000+(800*9)</f>
        <v>22200</v>
      </c>
      <c r="I27" s="58"/>
      <c r="J27" s="19"/>
      <c r="K27" s="19">
        <v>28350</v>
      </c>
      <c r="L27" s="55">
        <v>25000</v>
      </c>
      <c r="M27" s="9"/>
      <c r="N27" s="20"/>
      <c r="O27" s="20">
        <v>0</v>
      </c>
      <c r="P27" s="55">
        <v>15000</v>
      </c>
      <c r="Q27" s="9"/>
      <c r="R27" s="9"/>
    </row>
    <row r="28" spans="1:18" ht="17.100000000000001" customHeight="1">
      <c r="A28" s="6"/>
      <c r="B28" s="11" t="s">
        <v>9</v>
      </c>
      <c r="C28" s="19">
        <v>22992</v>
      </c>
      <c r="D28" s="55" cm="1">
        <f t="array" ref="D28">C42+D42</f>
        <v>30000</v>
      </c>
      <c r="E28" s="9"/>
      <c r="F28" s="19"/>
      <c r="G28" s="59">
        <v>18000</v>
      </c>
      <c r="H28" s="57">
        <f>15000+5000+(1200*9)</f>
        <v>30800</v>
      </c>
      <c r="I28" s="58"/>
      <c r="J28" s="19"/>
      <c r="K28" s="19">
        <v>20250</v>
      </c>
      <c r="L28" s="55">
        <v>15000</v>
      </c>
      <c r="M28" s="9"/>
      <c r="N28" s="19"/>
      <c r="O28" s="19">
        <v>18000</v>
      </c>
      <c r="P28" s="55">
        <v>16000</v>
      </c>
      <c r="Q28" s="9"/>
      <c r="R28" s="9"/>
    </row>
    <row r="29" spans="1:18" ht="17.100000000000001" customHeight="1">
      <c r="A29" s="6"/>
      <c r="B29" s="11" t="s">
        <v>12</v>
      </c>
      <c r="C29" s="19">
        <v>30510</v>
      </c>
      <c r="D29" s="55" cm="1">
        <f t="array" ref="D29">C43+D43</f>
        <v>29000</v>
      </c>
      <c r="E29" s="9"/>
      <c r="F29" s="27"/>
      <c r="G29" s="60">
        <v>20340</v>
      </c>
      <c r="H29" s="57">
        <f>15000+(800*8)</f>
        <v>21400</v>
      </c>
      <c r="I29" s="58"/>
      <c r="J29" s="27"/>
      <c r="K29" s="27">
        <v>10170</v>
      </c>
      <c r="L29" s="55">
        <v>15000</v>
      </c>
      <c r="M29" s="9"/>
      <c r="N29" s="19"/>
      <c r="O29" s="19">
        <v>20340</v>
      </c>
      <c r="P29" s="55">
        <v>17000</v>
      </c>
      <c r="Q29" s="9"/>
      <c r="R29" s="9"/>
    </row>
    <row r="30" spans="1:18" ht="17.100000000000001" customHeight="1">
      <c r="A30" s="6"/>
      <c r="B30" s="11" t="s">
        <v>13</v>
      </c>
      <c r="C30" s="19">
        <v>30200</v>
      </c>
      <c r="D30" s="55" cm="1">
        <f t="array" ref="D30">C44+D44</f>
        <v>30000</v>
      </c>
      <c r="E30" s="9"/>
      <c r="F30" s="19"/>
      <c r="G30" s="61">
        <v>23135</v>
      </c>
      <c r="H30" s="57">
        <f>15000+(800*9)</f>
        <v>22200</v>
      </c>
      <c r="I30" s="58"/>
      <c r="J30" s="19"/>
      <c r="K30" s="19">
        <v>23126</v>
      </c>
      <c r="L30" s="55">
        <v>20000</v>
      </c>
      <c r="M30" s="9"/>
      <c r="N30" s="19"/>
      <c r="O30" s="19">
        <v>23135</v>
      </c>
      <c r="P30" s="55">
        <v>17000</v>
      </c>
      <c r="Q30" s="9"/>
      <c r="R30" s="9"/>
    </row>
    <row r="31" spans="1:18" ht="17.100000000000001" customHeight="1">
      <c r="A31" s="6"/>
      <c r="B31" s="11" t="s">
        <v>15</v>
      </c>
      <c r="C31" s="19">
        <v>20000</v>
      </c>
      <c r="D31" s="55" cm="1">
        <f t="array" ref="D31">C45+D45</f>
        <v>27000</v>
      </c>
      <c r="E31" s="9"/>
      <c r="F31" s="19"/>
      <c r="G31" s="61">
        <v>15000</v>
      </c>
      <c r="H31" s="57">
        <f>15000+800*10</f>
        <v>23000</v>
      </c>
      <c r="I31" s="58"/>
      <c r="J31" s="19"/>
      <c r="K31" s="19">
        <v>15000</v>
      </c>
      <c r="L31" s="55">
        <v>20000</v>
      </c>
      <c r="M31" s="9"/>
      <c r="N31" s="19"/>
      <c r="O31" s="19">
        <v>15000</v>
      </c>
      <c r="P31" s="55">
        <v>15000</v>
      </c>
      <c r="Q31" s="9"/>
      <c r="R31" s="9"/>
    </row>
    <row r="32" spans="1:18" ht="17.100000000000001" customHeight="1">
      <c r="A32" s="6"/>
      <c r="B32" s="11" t="s">
        <v>16</v>
      </c>
      <c r="C32" s="19">
        <v>20460</v>
      </c>
      <c r="D32" s="55" cm="1">
        <f t="array" ref="D32">C46+D46</f>
        <v>30000</v>
      </c>
      <c r="E32" s="9"/>
      <c r="F32" s="19"/>
      <c r="G32" s="59">
        <v>20460</v>
      </c>
      <c r="H32" s="57">
        <f>15000+5000+1200*8</f>
        <v>29600</v>
      </c>
      <c r="I32" s="58"/>
      <c r="J32" s="19"/>
      <c r="K32" s="19">
        <v>20460</v>
      </c>
      <c r="L32" s="55">
        <v>25000</v>
      </c>
      <c r="M32" s="9"/>
      <c r="N32" s="19"/>
      <c r="O32" s="19">
        <v>20460</v>
      </c>
      <c r="P32" s="55">
        <v>16000</v>
      </c>
      <c r="Q32" s="9"/>
      <c r="R32" s="9"/>
    </row>
    <row r="33" spans="1:18" ht="17.100000000000001" customHeight="1">
      <c r="A33" s="6"/>
      <c r="B33" s="11" t="s">
        <v>17</v>
      </c>
      <c r="C33" s="19">
        <v>41326</v>
      </c>
      <c r="D33" s="55" cm="1">
        <f t="array" ref="D33">C47+D47</f>
        <v>28000</v>
      </c>
      <c r="E33" s="9"/>
      <c r="F33" s="62"/>
      <c r="G33" s="63">
        <v>27550</v>
      </c>
      <c r="H33" s="57">
        <f>15000+5000+1200*11</f>
        <v>33200</v>
      </c>
      <c r="I33" s="58"/>
      <c r="J33" s="19"/>
      <c r="K33" s="19">
        <v>27550</v>
      </c>
      <c r="L33" s="55">
        <v>25000</v>
      </c>
      <c r="M33" s="9"/>
      <c r="N33" s="19"/>
      <c r="O33" s="19">
        <v>13775</v>
      </c>
      <c r="P33" s="55">
        <v>16000</v>
      </c>
      <c r="Q33" s="9"/>
      <c r="R33" s="9"/>
    </row>
    <row r="34" spans="1:18" ht="17.100000000000001" customHeight="1">
      <c r="A34" s="6"/>
      <c r="B34" s="11" t="s">
        <v>18</v>
      </c>
      <c r="C34" s="27">
        <v>0</v>
      </c>
      <c r="D34" s="55" cm="1">
        <f t="array" ref="D34">C48+D48</f>
        <v>29000</v>
      </c>
      <c r="E34" s="9"/>
      <c r="F34" s="62"/>
      <c r="G34" s="64">
        <v>22909</v>
      </c>
      <c r="H34" s="57">
        <f>15000+800*8</f>
        <v>21400</v>
      </c>
      <c r="I34" s="58"/>
      <c r="J34" s="19"/>
      <c r="K34" s="19">
        <v>16875</v>
      </c>
      <c r="L34" s="55">
        <v>15000</v>
      </c>
      <c r="M34" s="9"/>
      <c r="N34" s="27"/>
      <c r="O34" s="27">
        <v>6000</v>
      </c>
      <c r="P34" s="55">
        <v>15000</v>
      </c>
      <c r="Q34" s="9"/>
      <c r="R34" s="9"/>
    </row>
    <row r="35" spans="1:18" ht="17.100000000000001" customHeight="1">
      <c r="A35" s="6"/>
      <c r="B35" s="11" t="s">
        <v>19</v>
      </c>
      <c r="C35" s="19">
        <v>30000</v>
      </c>
      <c r="D35" s="55">
        <f>C49+D49</f>
        <v>28000</v>
      </c>
      <c r="E35" s="9"/>
      <c r="F35" s="19"/>
      <c r="G35" s="59">
        <v>38556</v>
      </c>
      <c r="H35" s="57">
        <f>15000+5000+800*7</f>
        <v>25600</v>
      </c>
      <c r="I35" s="58"/>
      <c r="J35" s="27"/>
      <c r="K35" s="27">
        <v>24300</v>
      </c>
      <c r="L35" s="55">
        <v>25000</v>
      </c>
      <c r="M35" s="9"/>
      <c r="N35" s="19"/>
      <c r="O35" s="19">
        <v>30000</v>
      </c>
      <c r="P35" s="55">
        <v>15000</v>
      </c>
      <c r="Q35" s="9"/>
      <c r="R35" s="9"/>
    </row>
    <row r="36" spans="1:18" ht="17.100000000000001" customHeight="1">
      <c r="A36" s="6"/>
      <c r="B36" s="11" t="s">
        <v>20</v>
      </c>
      <c r="C36" s="19">
        <v>20000</v>
      </c>
      <c r="D36" s="55" cm="1">
        <f t="array" ref="D36">C50+D50</f>
        <v>25000</v>
      </c>
      <c r="E36" s="9"/>
      <c r="F36" s="19"/>
      <c r="G36" s="59">
        <v>18000</v>
      </c>
      <c r="H36" s="57">
        <f>15000+5000+800*7</f>
        <v>25600</v>
      </c>
      <c r="I36" s="58"/>
      <c r="J36" s="19"/>
      <c r="K36" s="19">
        <v>18000</v>
      </c>
      <c r="L36" s="55">
        <v>20000</v>
      </c>
      <c r="M36" s="9"/>
      <c r="N36" s="19"/>
      <c r="O36" s="19">
        <v>18000</v>
      </c>
      <c r="P36" s="55">
        <v>15000</v>
      </c>
      <c r="Q36" s="9"/>
      <c r="R36" s="9"/>
    </row>
    <row r="37" spans="1:18" ht="15.95" customHeight="1">
      <c r="A37" s="6"/>
      <c r="B37" s="44"/>
      <c r="C37" s="26"/>
      <c r="D37" s="26"/>
      <c r="E37" s="26"/>
      <c r="F37" s="65"/>
      <c r="G37" s="66"/>
      <c r="H37" s="67"/>
      <c r="I37" s="58"/>
      <c r="J37" s="26"/>
      <c r="K37" s="26"/>
      <c r="L37" s="26"/>
      <c r="M37" s="26"/>
      <c r="N37" s="18"/>
      <c r="O37" s="18"/>
      <c r="P37" s="9"/>
      <c r="Q37" s="26"/>
      <c r="R37" s="26"/>
    </row>
    <row r="38" spans="1:18" ht="19.7" customHeight="1">
      <c r="A38" s="2"/>
      <c r="B38" s="3" t="s">
        <v>37</v>
      </c>
      <c r="C38" s="38"/>
      <c r="D38" s="68"/>
      <c r="E38" s="68"/>
      <c r="F38" s="4"/>
      <c r="G38" s="4"/>
      <c r="H38" s="69"/>
      <c r="I38" s="4"/>
      <c r="J38" s="4"/>
      <c r="K38" s="4"/>
      <c r="L38" s="4"/>
      <c r="M38" s="38"/>
      <c r="N38" s="4"/>
      <c r="O38" s="4"/>
      <c r="P38" s="38"/>
      <c r="Q38" s="68"/>
      <c r="R38" s="38"/>
    </row>
    <row r="39" spans="1:18" ht="18.399999999999999" customHeight="1">
      <c r="A39" s="70"/>
      <c r="B39" s="71"/>
      <c r="C39" s="45" t="s">
        <v>22</v>
      </c>
      <c r="D39" s="72"/>
      <c r="E39" s="72"/>
      <c r="F39" s="73"/>
      <c r="G39" s="45" t="s">
        <v>23</v>
      </c>
      <c r="H39" s="72"/>
      <c r="I39" s="74"/>
      <c r="J39" s="73"/>
      <c r="K39" s="45" t="s">
        <v>41</v>
      </c>
      <c r="L39" s="74"/>
      <c r="M39" s="74"/>
      <c r="N39" s="73"/>
      <c r="O39" s="45" t="s">
        <v>42</v>
      </c>
      <c r="P39" s="72"/>
      <c r="Q39" s="72"/>
      <c r="R39" s="73"/>
    </row>
    <row r="40" spans="1:18" ht="18.600000000000001" customHeight="1">
      <c r="A40" s="70"/>
      <c r="B40" s="75"/>
      <c r="C40" s="24" t="s">
        <v>39</v>
      </c>
      <c r="D40" s="76" t="s">
        <v>26</v>
      </c>
      <c r="E40" s="24" t="s">
        <v>36</v>
      </c>
      <c r="F40" s="73"/>
      <c r="G40" s="24" t="s">
        <v>39</v>
      </c>
      <c r="H40" s="77" t="s">
        <v>26</v>
      </c>
      <c r="I40" s="73"/>
      <c r="J40" s="73"/>
      <c r="K40" s="24" t="s">
        <v>39</v>
      </c>
      <c r="L40" s="76" t="s">
        <v>26</v>
      </c>
      <c r="M40" s="24" t="s">
        <v>36</v>
      </c>
      <c r="N40" s="73"/>
      <c r="O40" s="24" t="s">
        <v>39</v>
      </c>
      <c r="P40" s="45" t="s">
        <v>26</v>
      </c>
      <c r="Q40" s="73"/>
      <c r="R40" s="24" t="s">
        <v>36</v>
      </c>
    </row>
    <row r="41" spans="1:18" ht="15.95" customHeight="1">
      <c r="A41" s="6"/>
      <c r="B41" s="11" t="s">
        <v>7</v>
      </c>
      <c r="C41" s="30" cm="1">
        <f t="array" ref="C41">D18</f>
        <v>25000</v>
      </c>
      <c r="D41" s="78" cm="1">
        <f t="array" ref="D41">E21*4</f>
        <v>4000</v>
      </c>
      <c r="E41" s="55" cm="1">
        <f t="array" ref="E41">C41+D41</f>
        <v>29000</v>
      </c>
      <c r="F41" s="30"/>
      <c r="G41" s="79">
        <v>15000</v>
      </c>
      <c r="H41" s="80" cm="1">
        <f t="array" ref="H41">G4*I21</f>
        <v>7200</v>
      </c>
      <c r="I41" s="81" cm="1">
        <f t="array" ref="I41">G41+H41</f>
        <v>22200</v>
      </c>
      <c r="J41" s="9"/>
      <c r="K41" s="82">
        <v>15000</v>
      </c>
      <c r="L41" s="78" cm="1">
        <f t="array" ref="L41">M21*2</f>
        <v>10000</v>
      </c>
      <c r="M41" s="55" cm="1">
        <f t="array" ref="M41">SUM(K41:L41)</f>
        <v>25000</v>
      </c>
      <c r="N41" s="9"/>
      <c r="O41" s="8" t="s">
        <v>38</v>
      </c>
      <c r="P41" s="30">
        <v>15000</v>
      </c>
      <c r="Q41" s="78" cm="1">
        <f t="array" ref="Q41">Q21</f>
        <v>0</v>
      </c>
      <c r="R41" s="55" cm="1">
        <f t="array" ref="R41">SUM(P41:Q41)</f>
        <v>15000</v>
      </c>
    </row>
    <row r="42" spans="1:18" ht="15.95" customHeight="1">
      <c r="A42" s="6"/>
      <c r="B42" s="11" t="s">
        <v>9</v>
      </c>
      <c r="C42" s="30">
        <v>25000</v>
      </c>
      <c r="D42" s="78" cm="1">
        <f t="array" ref="D42">E21*5</f>
        <v>5000</v>
      </c>
      <c r="E42" s="55" cm="1">
        <f t="array" ref="E42">C42+D42</f>
        <v>30000</v>
      </c>
      <c r="F42" s="30"/>
      <c r="G42" s="79">
        <v>15000</v>
      </c>
      <c r="H42" s="80" cm="1">
        <f t="array" ref="H42">G5*I23</f>
        <v>10800</v>
      </c>
      <c r="I42" s="81" cm="1">
        <f t="array" ref="I42">G42+H42</f>
        <v>25800</v>
      </c>
      <c r="J42" s="9"/>
      <c r="K42" s="82">
        <v>15000</v>
      </c>
      <c r="L42" s="78"/>
      <c r="M42" s="55" cm="1">
        <f t="array" ref="M42">SUM(K42:L42)</f>
        <v>15000</v>
      </c>
      <c r="N42" s="9"/>
      <c r="O42" s="8" t="s">
        <v>32</v>
      </c>
      <c r="P42" s="30">
        <v>15000</v>
      </c>
      <c r="Q42" s="78" cm="1">
        <f t="array" ref="Q42">Q22</f>
        <v>1000</v>
      </c>
      <c r="R42" s="55" cm="1">
        <f t="array" ref="R42">SUM(P42:Q42)</f>
        <v>16000</v>
      </c>
    </row>
    <row r="43" spans="1:18" ht="15.95" customHeight="1">
      <c r="A43" s="6"/>
      <c r="B43" s="11" t="s">
        <v>12</v>
      </c>
      <c r="C43" s="30">
        <v>25000</v>
      </c>
      <c r="D43" s="78" cm="1">
        <f t="array" ref="D43">E21*4</f>
        <v>4000</v>
      </c>
      <c r="E43" s="55" cm="1">
        <f t="array" ref="E43">C43+D43</f>
        <v>29000</v>
      </c>
      <c r="F43" s="30"/>
      <c r="G43" s="79">
        <v>15000</v>
      </c>
      <c r="H43" s="80" cm="1">
        <f t="array" ref="H43">G6*I21</f>
        <v>6400</v>
      </c>
      <c r="I43" s="81" cm="1">
        <f t="array" ref="I43">G43+H43</f>
        <v>21400</v>
      </c>
      <c r="J43" s="9"/>
      <c r="K43" s="82">
        <v>15000</v>
      </c>
      <c r="L43" s="78"/>
      <c r="M43" s="55" cm="1">
        <f t="array" ref="M43">SUM(K43:L43)</f>
        <v>15000</v>
      </c>
      <c r="N43" s="9"/>
      <c r="O43" s="8" t="s">
        <v>34</v>
      </c>
      <c r="P43" s="30">
        <v>15000</v>
      </c>
      <c r="Q43" s="78" cm="1">
        <f t="array" ref="Q43">Q23</f>
        <v>2000</v>
      </c>
      <c r="R43" s="55" cm="1">
        <f t="array" ref="R43">SUM(P43:Q43)</f>
        <v>17000</v>
      </c>
    </row>
    <row r="44" spans="1:18" ht="15.95" customHeight="1">
      <c r="A44" s="6"/>
      <c r="B44" s="11" t="s">
        <v>13</v>
      </c>
      <c r="C44" s="30">
        <v>25000</v>
      </c>
      <c r="D44" s="78">
        <f>E21*5</f>
        <v>5000</v>
      </c>
      <c r="E44" s="55" cm="1">
        <f t="array" ref="E44">C44+D44</f>
        <v>30000</v>
      </c>
      <c r="F44" s="30"/>
      <c r="G44" s="79">
        <v>15000</v>
      </c>
      <c r="H44" s="80" cm="1">
        <f t="array" ref="H44">G7*I21</f>
        <v>7200</v>
      </c>
      <c r="I44" s="81" cm="1">
        <f t="array" ref="I44">G44+H44</f>
        <v>22200</v>
      </c>
      <c r="J44" s="9"/>
      <c r="K44" s="82">
        <v>15000</v>
      </c>
      <c r="L44" s="78" cm="1">
        <f t="array" ref="L44">M21*1</f>
        <v>5000</v>
      </c>
      <c r="M44" s="55" cm="1">
        <f t="array" ref="M44">SUM(K44:L44)</f>
        <v>20000</v>
      </c>
      <c r="N44" s="9"/>
      <c r="O44" s="8" t="s">
        <v>34</v>
      </c>
      <c r="P44" s="30">
        <v>15000</v>
      </c>
      <c r="Q44" s="78" cm="1">
        <f t="array" ref="Q44">Q23</f>
        <v>2000</v>
      </c>
      <c r="R44" s="55" cm="1">
        <f t="array" ref="R44">SUM(P44:Q44)</f>
        <v>17000</v>
      </c>
    </row>
    <row r="45" spans="1:18" ht="15.95" customHeight="1">
      <c r="A45" s="6"/>
      <c r="B45" s="11" t="s">
        <v>15</v>
      </c>
      <c r="C45" s="30">
        <v>25000</v>
      </c>
      <c r="D45" s="78" cm="1">
        <f t="array" ref="D45">E21*2</f>
        <v>2000</v>
      </c>
      <c r="E45" s="55" cm="1">
        <f t="array" ref="E45">C45+D45</f>
        <v>27000</v>
      </c>
      <c r="F45" s="30"/>
      <c r="G45" s="79">
        <v>15000</v>
      </c>
      <c r="H45" s="80" cm="1">
        <f t="array" ref="H45">G8*I21</f>
        <v>8000</v>
      </c>
      <c r="I45" s="81" cm="1">
        <f t="array" ref="I45">G45+H45</f>
        <v>23000</v>
      </c>
      <c r="J45" s="9"/>
      <c r="K45" s="82">
        <v>15000</v>
      </c>
      <c r="L45" s="78">
        <v>5000</v>
      </c>
      <c r="M45" s="55" cm="1">
        <f t="array" ref="M45">SUM(K45:L45)</f>
        <v>20000</v>
      </c>
      <c r="N45" s="9"/>
      <c r="O45" s="8" t="s">
        <v>32</v>
      </c>
      <c r="P45" s="30">
        <v>15000</v>
      </c>
      <c r="Q45" s="13">
        <v>0</v>
      </c>
      <c r="R45" s="55" cm="1">
        <f t="array" ref="R45">SUM(P45:Q45)</f>
        <v>15000</v>
      </c>
    </row>
    <row r="46" spans="1:18" ht="15.95" customHeight="1">
      <c r="A46" s="6"/>
      <c r="B46" s="11" t="s">
        <v>16</v>
      </c>
      <c r="C46" s="30">
        <v>25000</v>
      </c>
      <c r="D46" s="78" cm="1">
        <f t="array" ref="D46">5*E21</f>
        <v>5000</v>
      </c>
      <c r="E46" s="55" cm="1">
        <f t="array" ref="E46">C46+D46</f>
        <v>30000</v>
      </c>
      <c r="F46" s="30"/>
      <c r="G46" s="79">
        <v>15000</v>
      </c>
      <c r="H46" s="80" cm="1">
        <f t="array" ref="H46">G9*I23</f>
        <v>9600</v>
      </c>
      <c r="I46" s="81" cm="1">
        <f t="array" ref="I46">G46+H46</f>
        <v>24600</v>
      </c>
      <c r="J46" s="9"/>
      <c r="K46" s="82">
        <v>15000</v>
      </c>
      <c r="L46" s="78"/>
      <c r="M46" s="55" cm="1">
        <f t="array" ref="M46">SUM(K46:L46)</f>
        <v>15000</v>
      </c>
      <c r="N46" s="9"/>
      <c r="O46" s="8" t="s">
        <v>32</v>
      </c>
      <c r="P46" s="30">
        <v>15000</v>
      </c>
      <c r="Q46" s="78" cm="1">
        <f t="array" ref="Q46">Q22</f>
        <v>1000</v>
      </c>
      <c r="R46" s="55" cm="1">
        <f t="array" ref="R46">SUM(P46:Q46)</f>
        <v>16000</v>
      </c>
    </row>
    <row r="47" spans="1:18" ht="15.95" customHeight="1">
      <c r="A47" s="6"/>
      <c r="B47" s="11" t="s">
        <v>17</v>
      </c>
      <c r="C47" s="30">
        <v>25000</v>
      </c>
      <c r="D47" s="78" cm="1">
        <f t="array" ref="D47">E21*3</f>
        <v>3000</v>
      </c>
      <c r="E47" s="55" cm="1">
        <f t="array" ref="E47">C47+D47</f>
        <v>28000</v>
      </c>
      <c r="F47" s="30"/>
      <c r="G47" s="79">
        <v>15000</v>
      </c>
      <c r="H47" s="80">
        <f>G10*I23</f>
        <v>13200</v>
      </c>
      <c r="I47" s="81" cm="1">
        <f t="array" ref="I47">G47+H47</f>
        <v>28200</v>
      </c>
      <c r="J47" s="9"/>
      <c r="K47" s="82">
        <v>15000</v>
      </c>
      <c r="L47" s="78" cm="1">
        <f t="array" ref="L47">M21*2</f>
        <v>10000</v>
      </c>
      <c r="M47" s="55" cm="1">
        <f t="array" ref="M47">SUM(K47:L47)</f>
        <v>25000</v>
      </c>
      <c r="N47" s="9"/>
      <c r="O47" s="8" t="s">
        <v>32</v>
      </c>
      <c r="P47" s="30">
        <v>15000</v>
      </c>
      <c r="Q47" s="78" cm="1">
        <f t="array" ref="Q47">Q22</f>
        <v>1000</v>
      </c>
      <c r="R47" s="55" cm="1">
        <f t="array" ref="R47">SUM(P47:Q47)</f>
        <v>16000</v>
      </c>
    </row>
    <row r="48" spans="1:18" ht="15.95" customHeight="1">
      <c r="A48" s="6"/>
      <c r="B48" s="11" t="s">
        <v>18</v>
      </c>
      <c r="C48" s="30">
        <v>25000</v>
      </c>
      <c r="D48" s="78" cm="1">
        <f t="array" ref="D48">E21*4</f>
        <v>4000</v>
      </c>
      <c r="E48" s="55" cm="1">
        <f t="array" ref="E48">C48+D48</f>
        <v>29000</v>
      </c>
      <c r="F48" s="30"/>
      <c r="G48" s="79">
        <v>15000</v>
      </c>
      <c r="H48" s="80" cm="1">
        <f t="array" ref="H48">G11*I21</f>
        <v>6400</v>
      </c>
      <c r="I48" s="81" cm="1">
        <f t="array" ref="I48">G48+H48</f>
        <v>21400</v>
      </c>
      <c r="J48" s="9"/>
      <c r="K48" s="82">
        <v>15000</v>
      </c>
      <c r="L48" s="78"/>
      <c r="M48" s="55" cm="1">
        <f t="array" ref="M48">SUM(K48:L48)</f>
        <v>15000</v>
      </c>
      <c r="N48" s="9"/>
      <c r="O48" s="8" t="s">
        <v>38</v>
      </c>
      <c r="P48" s="30">
        <v>15000</v>
      </c>
      <c r="Q48" s="13">
        <v>0</v>
      </c>
      <c r="R48" s="55" cm="1">
        <f t="array" ref="R48">SUM(P48:Q48)</f>
        <v>15000</v>
      </c>
    </row>
    <row r="49" spans="1:18" ht="15.95" customHeight="1">
      <c r="A49" s="6"/>
      <c r="B49" s="11" t="s">
        <v>19</v>
      </c>
      <c r="C49" s="30">
        <v>25000</v>
      </c>
      <c r="D49" s="78" cm="1">
        <f t="array" ref="D49">E21*3</f>
        <v>3000</v>
      </c>
      <c r="E49" s="55" cm="1">
        <f t="array" ref="E49">C49+D49</f>
        <v>28000</v>
      </c>
      <c r="F49" s="30"/>
      <c r="G49" s="79">
        <v>15000</v>
      </c>
      <c r="H49" s="80" cm="1">
        <f t="array" ref="H49">G12*I23</f>
        <v>8400</v>
      </c>
      <c r="I49" s="81" cm="1">
        <f t="array" ref="I49">G49+H49</f>
        <v>23400</v>
      </c>
      <c r="J49" s="9"/>
      <c r="K49" s="82">
        <v>15000</v>
      </c>
      <c r="L49" s="78" cm="1">
        <f t="array" ref="L49">M21*2</f>
        <v>10000</v>
      </c>
      <c r="M49" s="55" cm="1">
        <f t="array" ref="M49">SUM(K49:L49)</f>
        <v>25000</v>
      </c>
      <c r="N49" s="9"/>
      <c r="O49" s="8" t="s">
        <v>38</v>
      </c>
      <c r="P49" s="30">
        <v>15000</v>
      </c>
      <c r="Q49" s="13">
        <v>0</v>
      </c>
      <c r="R49" s="55" cm="1">
        <f t="array" ref="R49">SUM(P49:Q49)</f>
        <v>15000</v>
      </c>
    </row>
    <row r="50" spans="1:18" ht="15.95" customHeight="1">
      <c r="A50" s="6"/>
      <c r="B50" s="11" t="s">
        <v>20</v>
      </c>
      <c r="C50" s="30">
        <v>25000</v>
      </c>
      <c r="D50" s="13">
        <v>0</v>
      </c>
      <c r="E50" s="55" cm="1">
        <f t="array" ref="E50">C50+D50</f>
        <v>25000</v>
      </c>
      <c r="F50" s="30"/>
      <c r="G50" s="79">
        <v>15000</v>
      </c>
      <c r="H50" s="80" cm="1">
        <f t="array" ref="H50">G13*I23</f>
        <v>8400</v>
      </c>
      <c r="I50" s="83" cm="1">
        <f t="array" ref="I50">G50+H50</f>
        <v>23400</v>
      </c>
      <c r="J50" s="9"/>
      <c r="K50" s="82">
        <v>15000</v>
      </c>
      <c r="L50" s="78" cm="1">
        <f t="array" ref="L50">M21*1</f>
        <v>5000</v>
      </c>
      <c r="M50" s="55" cm="1">
        <f t="array" ref="M50">SUM(K50:L50)</f>
        <v>20000</v>
      </c>
      <c r="N50" s="9"/>
      <c r="O50" s="8" t="s">
        <v>38</v>
      </c>
      <c r="P50" s="30">
        <v>15000</v>
      </c>
      <c r="Q50" s="13">
        <v>0</v>
      </c>
      <c r="R50" s="55" cm="1">
        <f t="array" ref="R50">SUM(P50:Q50)</f>
        <v>15000</v>
      </c>
    </row>
    <row r="51" spans="1:18" ht="15.95" customHeight="1">
      <c r="A51" s="6"/>
      <c r="B51" s="7"/>
      <c r="C51" s="9"/>
      <c r="D51" s="9"/>
      <c r="E51" s="9"/>
      <c r="F51" s="9"/>
      <c r="G51" s="9"/>
      <c r="H51" s="84"/>
      <c r="I51" s="85"/>
      <c r="J51" s="86"/>
      <c r="K51" s="30"/>
      <c r="L51" s="78"/>
      <c r="M51" s="30"/>
      <c r="N51" s="9"/>
      <c r="O51" s="9"/>
      <c r="P51" s="9"/>
      <c r="Q51" s="9"/>
      <c r="R51" s="9"/>
    </row>
    <row r="52" spans="1:18" ht="15.6" customHeight="1">
      <c r="A52" s="6"/>
      <c r="B52" s="7"/>
      <c r="C52" s="9"/>
      <c r="D52" s="9"/>
      <c r="E52" s="9"/>
      <c r="F52" s="9"/>
      <c r="G52" s="9"/>
      <c r="H52" s="79"/>
      <c r="I52" s="87"/>
      <c r="J52" s="58"/>
      <c r="K52" s="9"/>
      <c r="L52" s="9"/>
      <c r="M52" s="9"/>
      <c r="N52" s="9"/>
      <c r="O52" s="9"/>
      <c r="P52" s="9"/>
      <c r="Q52" s="9"/>
      <c r="R52" s="9"/>
    </row>
    <row r="54" spans="1:18" ht="12.95" customHeight="1">
      <c r="B54" s="91" t="s">
        <v>43</v>
      </c>
    </row>
  </sheetData>
  <mergeCells count="2">
    <mergeCell ref="A1:R1"/>
    <mergeCell ref="D25:D26"/>
  </mergeCells>
  <pageMargins left="1" right="1" top="1" bottom="1" header="0.25" footer="0.25"/>
  <pageSetup scale="82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version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Wittrup-Jensen</dc:creator>
  <cp:lastModifiedBy>Anne Wittrup-Jensen</cp:lastModifiedBy>
  <cp:lastPrinted>2026-09-14T13:15:10Z</cp:lastPrinted>
  <dcterms:created xsi:type="dcterms:W3CDTF">2026-09-14T13:26:24Z</dcterms:created>
  <dcterms:modified xsi:type="dcterms:W3CDTF">2026-10-28T10:22:56Z</dcterms:modified>
</cp:coreProperties>
</file>