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irkenettet-my.sharepoint.com/personal/ud_km_dk/Documents/Provstiopgaver/Skemaer til provsti.dk/"/>
    </mc:Choice>
  </mc:AlternateContent>
  <bookViews>
    <workbookView xWindow="240" yWindow="135" windowWidth="6675" windowHeight="7185"/>
  </bookViews>
  <sheets>
    <sheet name="Ark1" sheetId="1" r:id="rId1"/>
    <sheet name="Ark3" sheetId="3" r:id="rId2"/>
    <sheet name="Ark2" sheetId="2" r:id="rId3"/>
  </sheets>
  <calcPr calcId="162913"/>
</workbook>
</file>

<file path=xl/calcChain.xml><?xml version="1.0" encoding="utf-8"?>
<calcChain xmlns="http://schemas.openxmlformats.org/spreadsheetml/2006/main">
  <c r="C26" i="3" l="1"/>
  <c r="C25" i="3"/>
  <c r="C15" i="3"/>
  <c r="C14" i="3"/>
  <c r="E5" i="3"/>
  <c r="D5" i="3"/>
  <c r="C5" i="3"/>
  <c r="E4" i="3"/>
  <c r="D4" i="3"/>
  <c r="C4" i="3"/>
  <c r="B20" i="1" l="1"/>
  <c r="B22" i="1"/>
  <c r="C27" i="3"/>
  <c r="C29" i="3" s="1"/>
  <c r="C16" i="3"/>
  <c r="C18" i="3" s="1"/>
  <c r="D6" i="3"/>
  <c r="E6" i="3"/>
  <c r="E8" i="3" s="1"/>
  <c r="C6" i="3"/>
  <c r="D35" i="1" l="1"/>
  <c r="C35" i="1"/>
  <c r="C32" i="1"/>
  <c r="D32" i="1"/>
  <c r="C38" i="1"/>
  <c r="D38" i="1"/>
  <c r="B21" i="1"/>
  <c r="D8" i="3"/>
  <c r="C8" i="3"/>
  <c r="C40" i="2"/>
  <c r="C39" i="2"/>
  <c r="C41" i="2" s="1"/>
  <c r="C29" i="2"/>
  <c r="C28" i="2"/>
  <c r="C51" i="2" s="1"/>
  <c r="E19" i="2"/>
  <c r="D19" i="2"/>
  <c r="C19" i="2"/>
  <c r="E18" i="2"/>
  <c r="D18" i="2"/>
  <c r="C18" i="2"/>
  <c r="C50" i="2" s="1"/>
  <c r="G50" i="2" s="1"/>
  <c r="C41" i="1" l="1"/>
  <c r="D41" i="1"/>
  <c r="C52" i="2"/>
  <c r="E20" i="2"/>
  <c r="E22" i="2" s="1"/>
  <c r="C30" i="2"/>
  <c r="D20" i="2"/>
  <c r="D22" i="2" s="1"/>
  <c r="C32" i="2"/>
  <c r="C20" i="2"/>
  <c r="C22" i="2" s="1"/>
  <c r="C43" i="2"/>
  <c r="B35" i="1" l="1"/>
  <c r="B41" i="1"/>
  <c r="B32" i="1"/>
  <c r="B38" i="1"/>
</calcChain>
</file>

<file path=xl/sharedStrings.xml><?xml version="1.0" encoding="utf-8"?>
<sst xmlns="http://schemas.openxmlformats.org/spreadsheetml/2006/main" count="100" uniqueCount="57">
  <si>
    <t>Organister som er omfattet af overenskomsterne er lønnen fastsat i overenskomsterne.</t>
  </si>
  <si>
    <t>Dette kan ikke afviges, med mindre der aftales tillæg med den faglige organisation</t>
  </si>
  <si>
    <t>Disse forhandlinger foregår som udgangspunkt skriftligt</t>
  </si>
  <si>
    <t>Denne kaldes for fikspunkt.</t>
  </si>
  <si>
    <t>Den kan afviges (forhøjes) ved aftale med den faglige organisation.</t>
  </si>
  <si>
    <t>For organist- og kirkesangervikarer er der ikke centralt fast nogle satser.</t>
  </si>
  <si>
    <t>Det er derfor op til det enkelte menighedsråd at aftale lønnen med vikaren.</t>
  </si>
  <si>
    <t>Her under er begyndelseslønnen for kirkesangere og organister</t>
  </si>
  <si>
    <t>Organister under FPO (PO-organister)</t>
  </si>
  <si>
    <t>Rådighedstillæg</t>
  </si>
  <si>
    <t>Pension</t>
  </si>
  <si>
    <t>1 kirke</t>
  </si>
  <si>
    <t>2-3 kirker</t>
  </si>
  <si>
    <t>Omkostninger i alt</t>
  </si>
  <si>
    <t>Efter 2 års anciennitet oprykker organisten til løntrin 2, som så er sidste løntrin.</t>
  </si>
  <si>
    <t>Organister under DOKS (konservatorieuddannet)</t>
  </si>
  <si>
    <t>Rådighedstillægget stiger også med lønancienniteten.</t>
  </si>
  <si>
    <t>løn, fikspunkt</t>
  </si>
  <si>
    <t>Løn, løntrin 4</t>
  </si>
  <si>
    <t>Løn, basistrin 1</t>
  </si>
  <si>
    <t>Efter 2 oprykker organisten til løntrin 2 og derefter hvert år indtil løntrin 8 opnås</t>
  </si>
  <si>
    <t>Kirkesangere (Dansk kirkemusiker Forening) og oganister uden PO eller DOKS uddannelse</t>
  </si>
  <si>
    <t>Timepriser som muligvis kan anvendes til vikarer</t>
  </si>
  <si>
    <t>PO</t>
  </si>
  <si>
    <t>Kirkemusiker</t>
  </si>
  <si>
    <t>DOKS</t>
  </si>
  <si>
    <t>Kirkesanger</t>
  </si>
  <si>
    <t>Gudstjeneste</t>
  </si>
  <si>
    <t>Organist</t>
  </si>
  <si>
    <t>Øvrige tjenester kan aflønnes efter en konkret vurdering af timeforbrug.</t>
  </si>
  <si>
    <t>For kirkesangere som er omfattet af overenskomst (8 timer eller der over pr. uge) er der</t>
  </si>
  <si>
    <t>fastsat en mindste løn i OK.</t>
  </si>
  <si>
    <t>Organist, PO</t>
  </si>
  <si>
    <t>Organist, DOKS</t>
  </si>
  <si>
    <t>4 eller</t>
  </si>
  <si>
    <t>flere kirker</t>
  </si>
  <si>
    <t>overenskomsten og organisationsaftalen.</t>
  </si>
  <si>
    <t>Udvalget har overvejet evt. betaling for varsel af vikaren på under 24 timer.</t>
  </si>
  <si>
    <t xml:space="preserve">Anbefalingen er at, i de forholdsvis sjældne tilfælde, må nedenstående takst </t>
  </si>
  <si>
    <t xml:space="preserve">Udvalgets forslag til timepris </t>
  </si>
  <si>
    <t>Udvalgets forslag til timetal pr. tjeneste</t>
  </si>
  <si>
    <t>Udvalgets forslag til pris pr. tjeneste</t>
  </si>
  <si>
    <t>kr. pr. time</t>
  </si>
  <si>
    <t>PO-organist</t>
  </si>
  <si>
    <t>DOKS-organist</t>
  </si>
  <si>
    <t>forhold til den normale løn for stillingen.</t>
  </si>
  <si>
    <t>vikariater af længere varighed, beregnes løn efter gældende overenskomst, eller i</t>
  </si>
  <si>
    <t xml:space="preserve">Nedenstående takster er udvalgets forslag til brug for enkeltstående tjenester. Ved </t>
  </si>
  <si>
    <t>Satserne tager udgangspunkt i basislønningerne/fikspunkt fra henholdsvis organist-</t>
  </si>
  <si>
    <t>Udvalget har foretaget et skøn for tidsforbruget pr. tjeneste.</t>
  </si>
  <si>
    <t>tilbydes, men kan evt. afviges i disse pressede situationer.</t>
  </si>
  <si>
    <t>Forslag til satser for Kirkesangervikarer og organistervikarer</t>
  </si>
  <si>
    <t>Reg.faktor</t>
  </si>
  <si>
    <t>Kirkelig handling</t>
  </si>
  <si>
    <t>Gudstjeneste nr. 2 samme søndag</t>
  </si>
  <si>
    <t>Hedensted provsti.</t>
  </si>
  <si>
    <t>Nedenstående satser er de pristalsregulerede satser udarbejdet af lønudvalget for menighedsrådene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</si>
</sst>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1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="102" workbookViewId="0">
      <selection activeCell="A4" sqref="A4"/>
    </sheetView>
  </sheetViews>
  <sheetFormatPr defaultColWidth="9.140625" defaultRowHeight="15.75" x14ac:dyDescent="0.25"/>
  <cols>
    <col min="1" max="1" width="18.5703125" style="1" customWidth="1"/>
    <col min="2" max="2" width="13.85546875" style="1" customWidth="1"/>
    <col min="3" max="3" width="32.85546875" style="1" customWidth="1"/>
    <col min="4" max="4" width="18.85546875" style="1" customWidth="1"/>
    <col min="5" max="16384" width="9.140625" style="1"/>
  </cols>
  <sheetData>
    <row r="1" spans="1:1" ht="18.75" x14ac:dyDescent="0.3">
      <c r="A1" s="4" t="s">
        <v>51</v>
      </c>
    </row>
    <row r="2" spans="1:1" ht="9.6" customHeight="1" x14ac:dyDescent="0.25"/>
    <row r="3" spans="1:1" x14ac:dyDescent="0.25">
      <c r="A3" s="1" t="s">
        <v>56</v>
      </c>
    </row>
    <row r="4" spans="1:1" x14ac:dyDescent="0.25">
      <c r="A4" s="1" t="s">
        <v>55</v>
      </c>
    </row>
    <row r="5" spans="1:1" ht="10.35" customHeight="1" x14ac:dyDescent="0.25"/>
    <row r="6" spans="1:1" x14ac:dyDescent="0.25">
      <c r="A6" s="1" t="s">
        <v>48</v>
      </c>
    </row>
    <row r="7" spans="1:1" x14ac:dyDescent="0.25">
      <c r="A7" s="1" t="s">
        <v>36</v>
      </c>
    </row>
    <row r="8" spans="1:1" ht="10.35" customHeight="1" x14ac:dyDescent="0.25"/>
    <row r="9" spans="1:1" x14ac:dyDescent="0.25">
      <c r="A9" s="1" t="s">
        <v>49</v>
      </c>
    </row>
    <row r="10" spans="1:1" x14ac:dyDescent="0.25">
      <c r="A10" s="1" t="s">
        <v>37</v>
      </c>
    </row>
    <row r="11" spans="1:1" x14ac:dyDescent="0.25">
      <c r="A11" s="1" t="s">
        <v>38</v>
      </c>
    </row>
    <row r="12" spans="1:1" x14ac:dyDescent="0.25">
      <c r="A12" s="1" t="s">
        <v>50</v>
      </c>
    </row>
    <row r="13" spans="1:1" ht="10.35" customHeight="1" x14ac:dyDescent="0.25"/>
    <row r="14" spans="1:1" x14ac:dyDescent="0.25">
      <c r="A14" s="1" t="s">
        <v>47</v>
      </c>
    </row>
    <row r="15" spans="1:1" x14ac:dyDescent="0.25">
      <c r="A15" s="1" t="s">
        <v>46</v>
      </c>
    </row>
    <row r="16" spans="1:1" x14ac:dyDescent="0.25">
      <c r="A16" s="1" t="s">
        <v>45</v>
      </c>
    </row>
    <row r="17" spans="1:4" ht="10.35" customHeight="1" x14ac:dyDescent="0.25"/>
    <row r="18" spans="1:4" x14ac:dyDescent="0.25">
      <c r="A18" s="5" t="s">
        <v>39</v>
      </c>
    </row>
    <row r="19" spans="1:4" x14ac:dyDescent="0.25">
      <c r="A19" s="8"/>
      <c r="B19" s="14" t="s">
        <v>42</v>
      </c>
    </row>
    <row r="20" spans="1:4" x14ac:dyDescent="0.25">
      <c r="A20" s="8" t="s">
        <v>43</v>
      </c>
      <c r="B20" s="17">
        <f>ROUND(SUM('Ark3'!C4:'Ark3'!C6)*12/1924,2)</f>
        <v>200.53</v>
      </c>
      <c r="C20" s="13"/>
    </row>
    <row r="21" spans="1:4" x14ac:dyDescent="0.25">
      <c r="A21" s="8" t="s">
        <v>44</v>
      </c>
      <c r="B21" s="17">
        <f>ROUND(SUM('Ark3'!C14:'Ark3'!C16)*12/1924,2)</f>
        <v>214.27</v>
      </c>
    </row>
    <row r="22" spans="1:4" x14ac:dyDescent="0.25">
      <c r="A22" s="8" t="s">
        <v>24</v>
      </c>
      <c r="B22" s="17">
        <f>ROUND(SUM('Ark3'!C25:'Ark3'!C27)*12/1924,2)</f>
        <v>190.52</v>
      </c>
    </row>
    <row r="24" spans="1:4" x14ac:dyDescent="0.25">
      <c r="A24" s="5" t="s">
        <v>40</v>
      </c>
    </row>
    <row r="25" spans="1:4" x14ac:dyDescent="0.25">
      <c r="A25" s="8"/>
      <c r="B25" s="19" t="s">
        <v>27</v>
      </c>
      <c r="C25" s="16" t="s">
        <v>54</v>
      </c>
      <c r="D25" s="16" t="s">
        <v>53</v>
      </c>
    </row>
    <row r="26" spans="1:4" x14ac:dyDescent="0.25">
      <c r="A26" s="8" t="s">
        <v>26</v>
      </c>
      <c r="B26" s="10">
        <v>4</v>
      </c>
      <c r="C26" s="15">
        <v>3</v>
      </c>
      <c r="D26" s="10">
        <v>3</v>
      </c>
    </row>
    <row r="27" spans="1:4" x14ac:dyDescent="0.25">
      <c r="A27" s="8" t="s">
        <v>28</v>
      </c>
      <c r="B27" s="10">
        <v>5.5</v>
      </c>
      <c r="C27" s="15">
        <v>3</v>
      </c>
      <c r="D27" s="10">
        <v>4</v>
      </c>
    </row>
    <row r="28" spans="1:4" x14ac:dyDescent="0.25">
      <c r="A28" s="1" t="s">
        <v>29</v>
      </c>
    </row>
    <row r="30" spans="1:4" x14ac:dyDescent="0.25">
      <c r="A30" s="5" t="s">
        <v>41</v>
      </c>
    </row>
    <row r="31" spans="1:4" x14ac:dyDescent="0.25">
      <c r="A31" s="8"/>
      <c r="B31" s="16" t="s">
        <v>27</v>
      </c>
      <c r="C31" s="16" t="s">
        <v>54</v>
      </c>
      <c r="D31" s="16" t="s">
        <v>53</v>
      </c>
    </row>
    <row r="32" spans="1:4" x14ac:dyDescent="0.25">
      <c r="A32" s="7" t="s">
        <v>26</v>
      </c>
      <c r="B32" s="9">
        <f>B26*B22</f>
        <v>762.08</v>
      </c>
      <c r="C32" s="9">
        <f>B22*C26</f>
        <v>571.56000000000006</v>
      </c>
      <c r="D32" s="10">
        <f>D26*B22</f>
        <v>571.56000000000006</v>
      </c>
    </row>
    <row r="33" spans="1:4" x14ac:dyDescent="0.25">
      <c r="A33" s="20"/>
      <c r="B33" s="11"/>
      <c r="C33" s="11"/>
      <c r="D33" s="12"/>
    </row>
    <row r="34" spans="1:4" x14ac:dyDescent="0.25">
      <c r="A34" s="8"/>
      <c r="B34" s="16" t="s">
        <v>27</v>
      </c>
      <c r="C34" s="16" t="s">
        <v>54</v>
      </c>
      <c r="D34" s="16" t="s">
        <v>53</v>
      </c>
    </row>
    <row r="35" spans="1:4" x14ac:dyDescent="0.25">
      <c r="A35" s="7" t="s">
        <v>24</v>
      </c>
      <c r="B35" s="9">
        <f>B27*B22</f>
        <v>1047.8600000000001</v>
      </c>
      <c r="C35" s="9">
        <f>B22*C26</f>
        <v>571.56000000000006</v>
      </c>
      <c r="D35" s="10">
        <f>D27*B22</f>
        <v>762.08</v>
      </c>
    </row>
    <row r="36" spans="1:4" x14ac:dyDescent="0.25">
      <c r="A36" s="20"/>
      <c r="B36" s="11"/>
      <c r="C36" s="11"/>
      <c r="D36" s="12"/>
    </row>
    <row r="37" spans="1:4" x14ac:dyDescent="0.25">
      <c r="A37" s="8"/>
      <c r="B37" s="16" t="s">
        <v>27</v>
      </c>
      <c r="C37" s="16" t="s">
        <v>54</v>
      </c>
      <c r="D37" s="16" t="s">
        <v>53</v>
      </c>
    </row>
    <row r="38" spans="1:4" x14ac:dyDescent="0.25">
      <c r="A38" s="7" t="s">
        <v>32</v>
      </c>
      <c r="B38" s="9">
        <f>B27*B20</f>
        <v>1102.915</v>
      </c>
      <c r="C38" s="9">
        <f>C26*B20</f>
        <v>601.59</v>
      </c>
      <c r="D38" s="10">
        <f>D27*B20</f>
        <v>802.12</v>
      </c>
    </row>
    <row r="39" spans="1:4" x14ac:dyDescent="0.25">
      <c r="A39" s="20"/>
      <c r="B39" s="11"/>
      <c r="C39" s="11"/>
      <c r="D39" s="12"/>
    </row>
    <row r="40" spans="1:4" x14ac:dyDescent="0.25">
      <c r="A40" s="8"/>
      <c r="B40" s="16" t="s">
        <v>27</v>
      </c>
      <c r="C40" s="16" t="s">
        <v>54</v>
      </c>
      <c r="D40" s="16" t="s">
        <v>53</v>
      </c>
    </row>
    <row r="41" spans="1:4" x14ac:dyDescent="0.25">
      <c r="A41" s="7" t="s">
        <v>33</v>
      </c>
      <c r="B41" s="9">
        <f>B27*B21</f>
        <v>1178.4850000000001</v>
      </c>
      <c r="C41" s="9">
        <f>C26*B21</f>
        <v>642.81000000000006</v>
      </c>
      <c r="D41" s="10">
        <f>D27*B21</f>
        <v>857.08</v>
      </c>
    </row>
    <row r="43" spans="1:4" x14ac:dyDescent="0.25">
      <c r="C43" s="18"/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H3" sqref="H3"/>
    </sheetView>
  </sheetViews>
  <sheetFormatPr defaultRowHeight="15" x14ac:dyDescent="0.25"/>
  <cols>
    <col min="3" max="3" width="11.42578125" customWidth="1"/>
    <col min="4" max="4" width="10.140625" bestFit="1" customWidth="1"/>
    <col min="5" max="5" width="11" bestFit="1" customWidth="1"/>
  </cols>
  <sheetData>
    <row r="1" spans="1:9" ht="15.75" x14ac:dyDescent="0.25">
      <c r="A1" s="5" t="s">
        <v>8</v>
      </c>
      <c r="B1" s="1"/>
      <c r="C1" s="1"/>
      <c r="D1" s="1"/>
      <c r="E1" s="1"/>
      <c r="F1" s="1"/>
    </row>
    <row r="2" spans="1:9" ht="15.75" x14ac:dyDescent="0.25">
      <c r="A2" s="1"/>
      <c r="B2" s="1"/>
      <c r="C2" s="1"/>
      <c r="D2" s="1"/>
      <c r="E2" s="2" t="s">
        <v>34</v>
      </c>
      <c r="F2" s="1"/>
      <c r="G2" t="s">
        <v>52</v>
      </c>
      <c r="H2">
        <v>1.1022110000000001</v>
      </c>
    </row>
    <row r="3" spans="1:9" ht="15.75" x14ac:dyDescent="0.25">
      <c r="A3" s="1"/>
      <c r="B3" s="1"/>
      <c r="C3" s="2" t="s">
        <v>11</v>
      </c>
      <c r="D3" s="2" t="s">
        <v>12</v>
      </c>
      <c r="E3" s="2" t="s">
        <v>35</v>
      </c>
      <c r="F3" s="1"/>
    </row>
    <row r="4" spans="1:9" ht="15.75" x14ac:dyDescent="0.25">
      <c r="A4" s="1" t="s">
        <v>19</v>
      </c>
      <c r="B4" s="1"/>
      <c r="C4" s="3">
        <f>G4*$H$2/12</f>
        <v>25280.954452416667</v>
      </c>
      <c r="D4" s="3">
        <f t="shared" ref="D4:E5" si="0">H4*$H$2/12</f>
        <v>25280.954452416667</v>
      </c>
      <c r="E4" s="3">
        <f t="shared" si="0"/>
        <v>25280.954452416667</v>
      </c>
      <c r="F4" s="1"/>
      <c r="G4">
        <v>275239</v>
      </c>
      <c r="H4">
        <v>275239</v>
      </c>
      <c r="I4">
        <v>275239</v>
      </c>
    </row>
    <row r="5" spans="1:9" ht="15.75" x14ac:dyDescent="0.25">
      <c r="A5" s="1" t="s">
        <v>9</v>
      </c>
      <c r="B5" s="1"/>
      <c r="C5" s="3">
        <f>G5*$H$2/12</f>
        <v>1965.6096166666666</v>
      </c>
      <c r="D5" s="3">
        <f t="shared" si="0"/>
        <v>2562.6405749999999</v>
      </c>
      <c r="E5" s="3">
        <f t="shared" si="0"/>
        <v>3049.4504333333334</v>
      </c>
      <c r="F5" s="1"/>
      <c r="G5">
        <v>21400</v>
      </c>
      <c r="H5">
        <v>27900</v>
      </c>
      <c r="I5">
        <v>33200</v>
      </c>
    </row>
    <row r="6" spans="1:9" ht="15.75" x14ac:dyDescent="0.25">
      <c r="A6" s="1" t="s">
        <v>10</v>
      </c>
      <c r="B6" s="1"/>
      <c r="C6" s="3">
        <f>SUM(C4:C5)*0.18</f>
        <v>4904.3815324349998</v>
      </c>
      <c r="D6" s="3">
        <f t="shared" ref="D6:E6" si="1">SUM(D4:D5)*0.18</f>
        <v>5011.8471049350001</v>
      </c>
      <c r="E6" s="3">
        <f t="shared" si="1"/>
        <v>5099.4728794350003</v>
      </c>
      <c r="F6" s="1"/>
    </row>
    <row r="7" spans="1:9" ht="15.75" x14ac:dyDescent="0.25">
      <c r="A7" s="1"/>
      <c r="B7" s="1"/>
      <c r="C7" s="3"/>
      <c r="D7" s="3"/>
      <c r="E7" s="3"/>
      <c r="F7" s="1"/>
    </row>
    <row r="8" spans="1:9" ht="15.75" x14ac:dyDescent="0.25">
      <c r="A8" s="1" t="s">
        <v>13</v>
      </c>
      <c r="B8" s="1"/>
      <c r="C8" s="3">
        <f>SUM(C4:C6)</f>
        <v>32150.945601518331</v>
      </c>
      <c r="D8" s="3">
        <f t="shared" ref="D8:E8" si="2">SUM(D4:D6)</f>
        <v>32855.442132351665</v>
      </c>
      <c r="E8" s="3">
        <f t="shared" si="2"/>
        <v>33429.877765185003</v>
      </c>
      <c r="F8" s="1"/>
    </row>
    <row r="9" spans="1:9" ht="15.75" x14ac:dyDescent="0.25">
      <c r="A9" s="1"/>
      <c r="B9" s="1"/>
      <c r="C9" s="1"/>
      <c r="D9" s="1"/>
      <c r="E9" s="1"/>
      <c r="F9" s="1"/>
    </row>
    <row r="10" spans="1:9" ht="15.75" x14ac:dyDescent="0.25">
      <c r="A10" s="1" t="s">
        <v>14</v>
      </c>
      <c r="B10" s="1"/>
      <c r="C10" s="1"/>
      <c r="D10" s="1"/>
      <c r="E10" s="1"/>
      <c r="F10" s="1"/>
    </row>
    <row r="11" spans="1:9" ht="15.75" x14ac:dyDescent="0.25">
      <c r="A11" s="1"/>
      <c r="B11" s="1"/>
      <c r="C11" s="1"/>
      <c r="D11" s="1"/>
      <c r="E11" s="1"/>
      <c r="F11" s="1"/>
    </row>
    <row r="12" spans="1:9" ht="15.75" x14ac:dyDescent="0.25">
      <c r="A12" s="5" t="s">
        <v>15</v>
      </c>
      <c r="B12" s="1"/>
      <c r="C12" s="1"/>
      <c r="D12" s="1"/>
      <c r="E12" s="1"/>
      <c r="F12" s="1"/>
    </row>
    <row r="13" spans="1:9" ht="15.75" x14ac:dyDescent="0.25">
      <c r="A13" s="1"/>
      <c r="B13" s="1"/>
      <c r="C13" s="1"/>
      <c r="D13" s="1"/>
      <c r="E13" s="1"/>
      <c r="F13" s="1"/>
    </row>
    <row r="14" spans="1:9" ht="15.75" x14ac:dyDescent="0.25">
      <c r="A14" s="1" t="s">
        <v>18</v>
      </c>
      <c r="B14" s="1"/>
      <c r="C14" s="3">
        <f>G14*$H$2/12</f>
        <v>26199.555470000003</v>
      </c>
      <c r="D14" s="1"/>
      <c r="E14" s="1"/>
      <c r="F14" s="1"/>
      <c r="G14">
        <v>285240</v>
      </c>
    </row>
    <row r="15" spans="1:9" ht="15.75" x14ac:dyDescent="0.25">
      <c r="A15" s="1" t="s">
        <v>9</v>
      </c>
      <c r="B15" s="1"/>
      <c r="C15" s="3">
        <f>G15*$H$2/12</f>
        <v>3370.9286416666669</v>
      </c>
      <c r="D15" s="1"/>
      <c r="E15" s="1"/>
      <c r="F15" s="1"/>
      <c r="G15">
        <v>36700</v>
      </c>
    </row>
    <row r="16" spans="1:9" ht="15.75" x14ac:dyDescent="0.25">
      <c r="A16" s="1" t="s">
        <v>10</v>
      </c>
      <c r="B16" s="1"/>
      <c r="C16" s="3">
        <f>(C15*0.09)+(C14*0.171)</f>
        <v>4783.5075631200007</v>
      </c>
      <c r="D16" s="1"/>
      <c r="E16" s="1"/>
      <c r="F16" s="1"/>
    </row>
    <row r="17" spans="1:7" ht="15.75" x14ac:dyDescent="0.25">
      <c r="A17" s="1"/>
      <c r="B17" s="1"/>
      <c r="C17" s="3"/>
      <c r="D17" s="1"/>
      <c r="E17" s="1"/>
      <c r="F17" s="1"/>
    </row>
    <row r="18" spans="1:7" ht="15.75" x14ac:dyDescent="0.25">
      <c r="A18" s="1" t="s">
        <v>13</v>
      </c>
      <c r="B18" s="1"/>
      <c r="C18" s="3">
        <f>SUM(C14:C16)</f>
        <v>34353.991674786666</v>
      </c>
      <c r="D18" s="1"/>
      <c r="E18" s="1"/>
      <c r="F18" s="1"/>
    </row>
    <row r="19" spans="1:7" ht="15.75" x14ac:dyDescent="0.25">
      <c r="A19" s="1"/>
      <c r="B19" s="1"/>
      <c r="C19" s="1"/>
      <c r="D19" s="1"/>
      <c r="E19" s="1"/>
      <c r="F19" s="1"/>
    </row>
    <row r="20" spans="1:7" ht="15.75" x14ac:dyDescent="0.25">
      <c r="A20" s="1" t="s">
        <v>20</v>
      </c>
      <c r="B20" s="1"/>
      <c r="C20" s="1"/>
      <c r="D20" s="1"/>
      <c r="E20" s="1"/>
      <c r="F20" s="1"/>
    </row>
    <row r="21" spans="1:7" ht="15.75" x14ac:dyDescent="0.25">
      <c r="A21" s="1" t="s">
        <v>16</v>
      </c>
      <c r="B21" s="1"/>
      <c r="C21" s="1"/>
      <c r="D21" s="1"/>
      <c r="E21" s="1"/>
      <c r="F21" s="1"/>
    </row>
    <row r="22" spans="1:7" ht="15.75" x14ac:dyDescent="0.25">
      <c r="A22" s="1"/>
      <c r="B22" s="1"/>
      <c r="C22" s="1"/>
      <c r="D22" s="1"/>
      <c r="E22" s="1"/>
      <c r="F22" s="1"/>
    </row>
    <row r="23" spans="1:7" ht="15.75" x14ac:dyDescent="0.25">
      <c r="A23" s="5" t="s">
        <v>21</v>
      </c>
      <c r="B23" s="1"/>
      <c r="C23" s="1"/>
      <c r="D23" s="1"/>
      <c r="E23" s="1"/>
      <c r="F23" s="1"/>
    </row>
    <row r="24" spans="1:7" ht="15.75" x14ac:dyDescent="0.25">
      <c r="A24" s="1"/>
      <c r="B24" s="1"/>
      <c r="C24" s="1"/>
      <c r="D24" s="1"/>
      <c r="E24" s="1"/>
      <c r="F24" s="1"/>
    </row>
    <row r="25" spans="1:7" ht="15.75" x14ac:dyDescent="0.25">
      <c r="A25" s="1" t="s">
        <v>17</v>
      </c>
      <c r="B25" s="1"/>
      <c r="C25" s="3">
        <f>G25*$H$2/12</f>
        <v>24077.064487666667</v>
      </c>
      <c r="D25" s="1"/>
      <c r="E25" s="1"/>
      <c r="F25" s="1"/>
      <c r="G25">
        <v>262132</v>
      </c>
    </row>
    <row r="26" spans="1:7" ht="15.75" x14ac:dyDescent="0.25">
      <c r="A26" s="1" t="s">
        <v>9</v>
      </c>
      <c r="B26" s="1"/>
      <c r="C26" s="3">
        <f>G26*$H$2/12</f>
        <v>1809.4630583333335</v>
      </c>
      <c r="D26" s="1"/>
      <c r="E26" s="1"/>
      <c r="F26" s="1"/>
      <c r="G26">
        <v>19700</v>
      </c>
    </row>
    <row r="27" spans="1:7" ht="15.6" x14ac:dyDescent="0.35">
      <c r="A27" s="1" t="s">
        <v>10</v>
      </c>
      <c r="B27" s="1"/>
      <c r="C27" s="3">
        <f>SUM(C25:C26)*0.18</f>
        <v>4659.5749582799999</v>
      </c>
      <c r="D27" s="1"/>
      <c r="E27" s="1"/>
      <c r="F27" s="1"/>
    </row>
    <row r="28" spans="1:7" ht="15.6" x14ac:dyDescent="0.35">
      <c r="A28" s="1"/>
      <c r="B28" s="1"/>
      <c r="C28" s="3"/>
      <c r="D28" s="1"/>
      <c r="E28" s="1"/>
      <c r="F28" s="1"/>
    </row>
    <row r="29" spans="1:7" ht="15.6" x14ac:dyDescent="0.35">
      <c r="A29" s="1" t="s">
        <v>13</v>
      </c>
      <c r="B29" s="1"/>
      <c r="C29" s="3">
        <f>SUM(C25:C27)</f>
        <v>30546.102504280003</v>
      </c>
      <c r="D29" s="1"/>
      <c r="E29" s="1"/>
      <c r="F2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sqref="A1:XFD52"/>
    </sheetView>
  </sheetViews>
  <sheetFormatPr defaultRowHeight="15" x14ac:dyDescent="0.25"/>
  <sheetData>
    <row r="1" spans="1:5" s="1" customFormat="1" ht="15.75" x14ac:dyDescent="0.25">
      <c r="A1" s="6" t="s">
        <v>0</v>
      </c>
    </row>
    <row r="2" spans="1:5" s="1" customFormat="1" ht="15.75" x14ac:dyDescent="0.25">
      <c r="A2" s="6" t="s">
        <v>1</v>
      </c>
    </row>
    <row r="3" spans="1:5" s="1" customFormat="1" ht="15.75" x14ac:dyDescent="0.25">
      <c r="A3" s="6" t="s">
        <v>2</v>
      </c>
    </row>
    <row r="4" spans="1:5" s="1" customFormat="1" ht="15.75" x14ac:dyDescent="0.25">
      <c r="A4" s="6"/>
    </row>
    <row r="5" spans="1:5" s="1" customFormat="1" ht="15.75" x14ac:dyDescent="0.25">
      <c r="A5" s="6" t="s">
        <v>30</v>
      </c>
    </row>
    <row r="6" spans="1:5" s="1" customFormat="1" ht="15.75" x14ac:dyDescent="0.25">
      <c r="A6" s="6" t="s">
        <v>31</v>
      </c>
    </row>
    <row r="7" spans="1:5" s="1" customFormat="1" ht="15.75" x14ac:dyDescent="0.25">
      <c r="A7" s="6" t="s">
        <v>3</v>
      </c>
    </row>
    <row r="8" spans="1:5" s="1" customFormat="1" ht="15.75" x14ac:dyDescent="0.25">
      <c r="A8" s="6" t="s">
        <v>4</v>
      </c>
    </row>
    <row r="9" spans="1:5" s="1" customFormat="1" ht="15.75" x14ac:dyDescent="0.25">
      <c r="A9" s="6"/>
    </row>
    <row r="10" spans="1:5" s="1" customFormat="1" ht="15.75" x14ac:dyDescent="0.25">
      <c r="A10" s="6" t="s">
        <v>5</v>
      </c>
    </row>
    <row r="11" spans="1:5" s="1" customFormat="1" ht="15.75" x14ac:dyDescent="0.25">
      <c r="A11" s="6" t="s">
        <v>6</v>
      </c>
    </row>
    <row r="12" spans="1:5" s="1" customFormat="1" ht="15.75" x14ac:dyDescent="0.25">
      <c r="A12" s="6"/>
    </row>
    <row r="13" spans="1:5" s="1" customFormat="1" ht="15.75" x14ac:dyDescent="0.25">
      <c r="A13" s="6" t="s">
        <v>7</v>
      </c>
    </row>
    <row r="14" spans="1:5" s="1" customFormat="1" ht="15.75" x14ac:dyDescent="0.25"/>
    <row r="15" spans="1:5" s="1" customFormat="1" ht="15.75" x14ac:dyDescent="0.25">
      <c r="A15" s="5" t="s">
        <v>8</v>
      </c>
    </row>
    <row r="16" spans="1:5" s="1" customFormat="1" ht="15.75" x14ac:dyDescent="0.25">
      <c r="E16" s="2" t="s">
        <v>34</v>
      </c>
    </row>
    <row r="17" spans="1:9" s="1" customFormat="1" ht="15.75" x14ac:dyDescent="0.25">
      <c r="C17" s="2" t="s">
        <v>11</v>
      </c>
      <c r="D17" s="2" t="s">
        <v>12</v>
      </c>
      <c r="E17" s="2" t="s">
        <v>35</v>
      </c>
    </row>
    <row r="18" spans="1:9" s="1" customFormat="1" ht="15.75" x14ac:dyDescent="0.25">
      <c r="A18" s="1" t="s">
        <v>19</v>
      </c>
      <c r="C18" s="3">
        <f>275239/12</f>
        <v>22936.583333333332</v>
      </c>
      <c r="D18" s="3">
        <f t="shared" ref="D18:E18" si="0">275239/12</f>
        <v>22936.583333333332</v>
      </c>
      <c r="E18" s="3">
        <f t="shared" si="0"/>
        <v>22936.583333333332</v>
      </c>
    </row>
    <row r="19" spans="1:9" s="1" customFormat="1" ht="15.75" x14ac:dyDescent="0.25">
      <c r="A19" s="1" t="s">
        <v>9</v>
      </c>
      <c r="C19" s="3">
        <f>21363.76/12</f>
        <v>1780.3133333333333</v>
      </c>
      <c r="D19" s="3">
        <f>27917.06/12</f>
        <v>2326.4216666666666</v>
      </c>
      <c r="E19" s="3">
        <f>33159.7/12</f>
        <v>2763.3083333333329</v>
      </c>
    </row>
    <row r="20" spans="1:9" s="1" customFormat="1" ht="15.75" x14ac:dyDescent="0.25">
      <c r="A20" s="1" t="s">
        <v>10</v>
      </c>
      <c r="C20" s="3">
        <f>SUM(C18:C19)*0.18</f>
        <v>4449.0413999999992</v>
      </c>
      <c r="D20" s="3">
        <f t="shared" ref="D20:E20" si="1">SUM(D18:D19)*0.18</f>
        <v>4547.3408999999992</v>
      </c>
      <c r="E20" s="3">
        <f t="shared" si="1"/>
        <v>4625.9804999999997</v>
      </c>
    </row>
    <row r="21" spans="1:9" s="1" customFormat="1" ht="15.75" x14ac:dyDescent="0.25">
      <c r="C21" s="3"/>
      <c r="D21" s="3"/>
      <c r="E21" s="3"/>
    </row>
    <row r="22" spans="1:9" s="1" customFormat="1" ht="15.75" x14ac:dyDescent="0.25">
      <c r="A22" s="1" t="s">
        <v>13</v>
      </c>
      <c r="C22" s="3">
        <f>SUM(C18:C20)</f>
        <v>29165.938066666662</v>
      </c>
      <c r="D22" s="3">
        <f t="shared" ref="D22:E22" si="2">SUM(D18:D20)</f>
        <v>29810.345899999997</v>
      </c>
      <c r="E22" s="3">
        <f t="shared" si="2"/>
        <v>30325.872166666668</v>
      </c>
    </row>
    <row r="23" spans="1:9" s="1" customFormat="1" ht="15.75" x14ac:dyDescent="0.25"/>
    <row r="24" spans="1:9" s="1" customFormat="1" ht="15.75" x14ac:dyDescent="0.25">
      <c r="A24" s="1" t="s">
        <v>14</v>
      </c>
    </row>
    <row r="25" spans="1:9" s="1" customFormat="1" ht="15.6" x14ac:dyDescent="0.35"/>
    <row r="26" spans="1:9" s="1" customFormat="1" ht="15.6" x14ac:dyDescent="0.35">
      <c r="A26" s="5" t="s">
        <v>15</v>
      </c>
    </row>
    <row r="27" spans="1:9" s="1" customFormat="1" ht="15.6" x14ac:dyDescent="0.35"/>
    <row r="28" spans="1:9" s="1" customFormat="1" ht="15.75" x14ac:dyDescent="0.25">
      <c r="A28" s="1" t="s">
        <v>18</v>
      </c>
      <c r="C28" s="3">
        <f>285240/12</f>
        <v>23770</v>
      </c>
      <c r="I28" s="3"/>
    </row>
    <row r="29" spans="1:9" s="1" customFormat="1" ht="15.75" x14ac:dyDescent="0.25">
      <c r="A29" s="1" t="s">
        <v>9</v>
      </c>
      <c r="C29" s="3">
        <f>36698.48/12</f>
        <v>3058.2066666666669</v>
      </c>
    </row>
    <row r="30" spans="1:9" s="1" customFormat="1" ht="15.6" x14ac:dyDescent="0.35">
      <c r="A30" s="1" t="s">
        <v>10</v>
      </c>
      <c r="C30" s="3">
        <f>(C29*0.09)+(C28*0.171)</f>
        <v>4339.9086000000007</v>
      </c>
    </row>
    <row r="31" spans="1:9" s="1" customFormat="1" ht="15.6" x14ac:dyDescent="0.35">
      <c r="C31" s="3"/>
    </row>
    <row r="32" spans="1:9" s="1" customFormat="1" ht="15.6" x14ac:dyDescent="0.35">
      <c r="A32" s="1" t="s">
        <v>13</v>
      </c>
      <c r="C32" s="3">
        <f>SUM(C28:C30)</f>
        <v>31168.115266666668</v>
      </c>
    </row>
    <row r="33" spans="1:3" s="1" customFormat="1" ht="15.6" x14ac:dyDescent="0.35"/>
    <row r="34" spans="1:3" s="1" customFormat="1" ht="15.75" x14ac:dyDescent="0.25">
      <c r="A34" s="1" t="s">
        <v>20</v>
      </c>
    </row>
    <row r="35" spans="1:3" s="1" customFormat="1" ht="15.75" x14ac:dyDescent="0.25">
      <c r="A35" s="1" t="s">
        <v>16</v>
      </c>
    </row>
    <row r="36" spans="1:3" s="1" customFormat="1" ht="15.6" x14ac:dyDescent="0.35"/>
    <row r="37" spans="1:3" s="1" customFormat="1" ht="15.6" x14ac:dyDescent="0.35">
      <c r="A37" s="5" t="s">
        <v>21</v>
      </c>
    </row>
    <row r="38" spans="1:3" s="1" customFormat="1" ht="15.6" x14ac:dyDescent="0.35"/>
    <row r="39" spans="1:3" s="1" customFormat="1" ht="15.75" x14ac:dyDescent="0.25">
      <c r="A39" s="1" t="s">
        <v>17</v>
      </c>
      <c r="C39" s="3">
        <f>255579/12</f>
        <v>21298.25</v>
      </c>
    </row>
    <row r="40" spans="1:3" s="1" customFormat="1" ht="15.75" x14ac:dyDescent="0.25">
      <c r="A40" s="1" t="s">
        <v>9</v>
      </c>
      <c r="C40" s="3">
        <f>19659.9/12</f>
        <v>1638.325</v>
      </c>
    </row>
    <row r="41" spans="1:3" s="1" customFormat="1" ht="15.75" x14ac:dyDescent="0.25">
      <c r="A41" s="1" t="s">
        <v>10</v>
      </c>
      <c r="C41" s="3">
        <f>SUM(C39:C40)*0.18</f>
        <v>4128.5834999999997</v>
      </c>
    </row>
    <row r="42" spans="1:3" s="1" customFormat="1" ht="15.75" x14ac:dyDescent="0.25">
      <c r="C42" s="3"/>
    </row>
    <row r="43" spans="1:3" s="1" customFormat="1" ht="15.75" x14ac:dyDescent="0.25">
      <c r="A43" s="1" t="s">
        <v>13</v>
      </c>
      <c r="C43" s="3">
        <f>SUM(C39:C41)</f>
        <v>27065.158500000001</v>
      </c>
    </row>
    <row r="44" spans="1:3" s="1" customFormat="1" ht="15.75" x14ac:dyDescent="0.25"/>
    <row r="45" spans="1:3" s="1" customFormat="1" ht="15.75" x14ac:dyDescent="0.25"/>
    <row r="46" spans="1:3" s="1" customFormat="1" ht="15.75" x14ac:dyDescent="0.25"/>
    <row r="47" spans="1:3" s="1" customFormat="1" ht="15.75" x14ac:dyDescent="0.25"/>
    <row r="48" spans="1:3" s="1" customFormat="1" ht="15.75" x14ac:dyDescent="0.25">
      <c r="A48" s="5" t="s">
        <v>22</v>
      </c>
    </row>
    <row r="49" spans="1:7" s="1" customFormat="1" ht="15.75" x14ac:dyDescent="0.25"/>
    <row r="50" spans="1:7" s="1" customFormat="1" ht="15.75" x14ac:dyDescent="0.25">
      <c r="A50" s="1" t="s">
        <v>23</v>
      </c>
      <c r="C50" s="1">
        <f>ROUND(SUM(C18:C19)*12/1924,2)</f>
        <v>154.16</v>
      </c>
      <c r="E50" s="1">
        <v>850</v>
      </c>
      <c r="G50" s="1">
        <f>E50/C50</f>
        <v>5.5137519460300988</v>
      </c>
    </row>
    <row r="51" spans="1:7" s="1" customFormat="1" ht="15.75" x14ac:dyDescent="0.25">
      <c r="A51" s="1" t="s">
        <v>25</v>
      </c>
      <c r="C51" s="1">
        <f>ROUND(SUM(C28:C29)*12/1924,2)</f>
        <v>167.33</v>
      </c>
    </row>
    <row r="52" spans="1:7" s="1" customFormat="1" ht="15.75" x14ac:dyDescent="0.25">
      <c r="A52" s="1" t="s">
        <v>24</v>
      </c>
      <c r="C52" s="1">
        <f>ROUND(SUM(C39:C40)*12/1924,2)</f>
        <v>143.06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6BE4CA38FEDB45B663231428D4774C" ma:contentTypeVersion="13" ma:contentTypeDescription="Opret et nyt dokument." ma:contentTypeScope="" ma:versionID="9bfb66a4e7134e7d866a9577f022d585">
  <xsd:schema xmlns:xsd="http://www.w3.org/2001/XMLSchema" xmlns:xs="http://www.w3.org/2001/XMLSchema" xmlns:p="http://schemas.microsoft.com/office/2006/metadata/properties" xmlns:ns3="b5676c07-46df-466e-823f-2df8abbdac25" xmlns:ns4="ce7f3fb6-a45f-4567-a340-8ec7e90d4f1b" targetNamespace="http://schemas.microsoft.com/office/2006/metadata/properties" ma:root="true" ma:fieldsID="c58652004bcf0cd1aa0cd0f983e0e793" ns3:_="" ns4:_="">
    <xsd:import namespace="b5676c07-46df-466e-823f-2df8abbdac25"/>
    <xsd:import namespace="ce7f3fb6-a45f-4567-a340-8ec7e90d4f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76c07-46df-466e-823f-2df8abbda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f3fb6-a45f-4567-a340-8ec7e90d4f1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9E1ED4-734E-453E-A239-B088E7BE03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676c07-46df-466e-823f-2df8abbdac25"/>
    <ds:schemaRef ds:uri="ce7f3fb6-a45f-4567-a340-8ec7e90d4f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7D07B5-E0F5-458F-B4E7-CE489834DC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A0437A-E790-41E9-A85A-71F2FC3055DC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ce7f3fb6-a45f-4567-a340-8ec7e90d4f1b"/>
    <ds:schemaRef ds:uri="b5676c07-46df-466e-823f-2df8abbdac25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Ark3</vt:lpstr>
      <vt:lpstr>Ark2</vt:lpstr>
    </vt:vector>
  </TitlesOfParts>
  <Company>Kirkenettet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Lysemose</dc:creator>
  <cp:lastModifiedBy>Ulrik Dige</cp:lastModifiedBy>
  <cp:lastPrinted>2019-12-05T11:00:17Z</cp:lastPrinted>
  <dcterms:created xsi:type="dcterms:W3CDTF">2012-02-16T05:35:11Z</dcterms:created>
  <dcterms:modified xsi:type="dcterms:W3CDTF">2021-03-04T17:04:09Z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0x0101004C6BE4CA38FEDB45B663231428D4774C</vt:lpwstr>
  </property>
</Properties>
</file>