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F:\P4483\Økonomi\Kirkekasser\Honorarsatser til MR-medlemmer 2022\"/>
    </mc:Choice>
  </mc:AlternateContent>
  <xr:revisionPtr revIDLastSave="0" documentId="8_{C8B3A7A9-C43C-42EB-A060-A34A5C33DF0C}" xr6:coauthVersionLast="47" xr6:coauthVersionMax="47" xr10:uidLastSave="{00000000-0000-0000-0000-000000000000}"/>
  <bookViews>
    <workbookView xWindow="-28920" yWindow="-1560" windowWidth="29040" windowHeight="15720" xr2:uid="{FE24DFE0-16A9-439F-B764-FD2306146C4C}"/>
  </bookViews>
  <sheets>
    <sheet name="Beregning" sheetId="1" r:id="rId1"/>
    <sheet name="Opslagsværdier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5" i="1" l="1"/>
  <c r="B12" i="1"/>
  <c r="C12" i="1" s="1"/>
  <c r="B19" i="1"/>
  <c r="C19" i="1" s="1"/>
  <c r="B7" i="1"/>
  <c r="B8" i="1" s="1"/>
  <c r="A31" i="1"/>
  <c r="A30" i="1"/>
  <c r="A29" i="1"/>
  <c r="A28" i="1"/>
  <c r="C27" i="2"/>
  <c r="C28" i="2"/>
  <c r="C26" i="2"/>
  <c r="C24" i="2"/>
  <c r="C23" i="2"/>
  <c r="C22" i="2"/>
  <c r="C25" i="2"/>
  <c r="C31" i="2"/>
  <c r="C30" i="2"/>
  <c r="B32" i="1" l="1"/>
  <c r="C32" i="1" s="1"/>
  <c r="B13" i="1"/>
  <c r="D12" i="1"/>
  <c r="D32" i="1" l="1"/>
  <c r="B33" i="1"/>
  <c r="D19" i="1"/>
  <c r="B20" i="1"/>
</calcChain>
</file>

<file path=xl/sharedStrings.xml><?xml version="1.0" encoding="utf-8"?>
<sst xmlns="http://schemas.openxmlformats.org/spreadsheetml/2006/main" count="64" uniqueCount="50">
  <si>
    <t>Formand</t>
  </si>
  <si>
    <t>Kasserer</t>
  </si>
  <si>
    <t>Driftsramme</t>
  </si>
  <si>
    <t>Driftsramme:</t>
  </si>
  <si>
    <t>Opslagsværdier</t>
  </si>
  <si>
    <t>Honorar</t>
  </si>
  <si>
    <t>Såfremt kassereren er regnskabsfører, kan der tillægges betaling for regnskabsførerfunktionen.</t>
  </si>
  <si>
    <t>Kontaktperson</t>
  </si>
  <si>
    <t>Antal fastansatte kirkefunktionær:</t>
  </si>
  <si>
    <t>Mus-forpligtigelse?</t>
  </si>
  <si>
    <t>MUS-forpligtigelse</t>
  </si>
  <si>
    <t>Ja</t>
  </si>
  <si>
    <t>Nej</t>
  </si>
  <si>
    <t>Grundbeløb</t>
  </si>
  <si>
    <t>Pr. fastansat</t>
  </si>
  <si>
    <t>Kirkeværge</t>
  </si>
  <si>
    <t>Antal præsteboligere:</t>
  </si>
  <si>
    <t>Kirke og menighedslokaler:</t>
  </si>
  <si>
    <t>Kirkegaard?</t>
  </si>
  <si>
    <t>Nej, ingen krikegård</t>
  </si>
  <si>
    <t>Ja, sogn under 5.000 beboere</t>
  </si>
  <si>
    <t>Ja, sogn over 5.000 beboere</t>
  </si>
  <si>
    <t>Opslagsværdier:</t>
  </si>
  <si>
    <t>Point</t>
  </si>
  <si>
    <t>Kirkegård?</t>
  </si>
  <si>
    <t>Beløb pr. point</t>
  </si>
  <si>
    <t>Grundbeløb:</t>
  </si>
  <si>
    <t>Pr. MR medlem</t>
  </si>
  <si>
    <t>Point for præste boligere:</t>
  </si>
  <si>
    <t>Beregnet</t>
  </si>
  <si>
    <t>evt. i tilknytning til kirke</t>
  </si>
  <si>
    <t>Større kirke</t>
  </si>
  <si>
    <t>Sognegrd eller konfirmandbygning</t>
  </si>
  <si>
    <t>Mindre krike(r)</t>
  </si>
  <si>
    <t>Kordegn, organist, kirketjener, graver, gravermedhjælper, kirkegårdsleder, gartner, kirke- og kulturmedarbejder, kirkesanger, kirkemusiker. I flersogns pastorater kan medarbejdere med funktion i flere sogne kun tælle med i det ene sogn, normalt hovedsognet med mindre andet er aftalt.</t>
  </si>
  <si>
    <t>Ansat mindst et år.</t>
  </si>
  <si>
    <t>Ved fastansatte kirkefunktionærer forstås: Fastansatte medarbejdere, der er under direkte ledelse (ved deltidsansættelse tæller de kun halvt).</t>
  </si>
  <si>
    <t>Under 1.000.000 kr.</t>
  </si>
  <si>
    <t xml:space="preserve"> 1.000.000 kr. - 2.500.000 kr.</t>
  </si>
  <si>
    <t xml:space="preserve"> 2.500.000 kr. - 4.000.000 kr.</t>
  </si>
  <si>
    <t xml:space="preserve"> Over 4.000.000 kr.</t>
  </si>
  <si>
    <t>Beregnede maksimale honorarar:</t>
  </si>
  <si>
    <t>Vedtaget honorar:</t>
  </si>
  <si>
    <t>Antal større kirker:</t>
  </si>
  <si>
    <t>Antal mindre kirker:</t>
  </si>
  <si>
    <t>Antal sognegårde eller konfirmandbygninger:</t>
  </si>
  <si>
    <t>Medarbejderrepræcentanter:</t>
  </si>
  <si>
    <t>Antal præster:</t>
  </si>
  <si>
    <t>Antal valgte menighedsrådsmedlemmer:</t>
  </si>
  <si>
    <t>Beregning af honorar til de forskellige hverv i menighedsrådet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</si>
</sst>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#,##0.00\ &quot;kr.&quot;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8"/>
      <color theme="1"/>
      <name val="Aptos Narrow"/>
      <family val="2"/>
      <scheme val="minor"/>
    </font>
    <font>
      <sz val="20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4">
    <xf numFmtId="0" fontId="0" fillId="0" borderId="0" xfId="0"/>
    <xf numFmtId="0" fontId="0" fillId="2" borderId="0" xfId="0" applyFill="1"/>
    <xf numFmtId="165" fontId="0" fillId="2" borderId="0" xfId="1" applyNumberFormat="1" applyFont="1" applyFill="1"/>
    <xf numFmtId="0" fontId="0" fillId="3" borderId="0" xfId="0" applyFill="1" applyProtection="1">
      <protection locked="0"/>
    </xf>
    <xf numFmtId="165" fontId="0" fillId="3" borderId="0" xfId="0" applyNumberFormat="1" applyFill="1" applyProtection="1">
      <protection locked="0"/>
    </xf>
    <xf numFmtId="0" fontId="0" fillId="3" borderId="0" xfId="0" applyFill="1" applyAlignment="1" applyProtection="1">
      <alignment horizontal="right"/>
      <protection locked="0"/>
    </xf>
    <xf numFmtId="0" fontId="2" fillId="2" borderId="0" xfId="0" applyFont="1" applyFill="1"/>
    <xf numFmtId="164" fontId="0" fillId="2" borderId="0" xfId="1" applyNumberFormat="1" applyFont="1" applyFill="1"/>
    <xf numFmtId="164" fontId="0" fillId="0" borderId="0" xfId="1" applyNumberFormat="1" applyFont="1" applyFill="1"/>
    <xf numFmtId="164" fontId="0" fillId="2" borderId="0" xfId="0" applyNumberFormat="1" applyFill="1"/>
    <xf numFmtId="0" fontId="3" fillId="2" borderId="0" xfId="0" applyFont="1" applyFill="1"/>
    <xf numFmtId="0" fontId="4" fillId="2" borderId="0" xfId="0" applyFont="1" applyFill="1"/>
    <xf numFmtId="0" fontId="5" fillId="2" borderId="0" xfId="2" applyFill="1"/>
    <xf numFmtId="0" fontId="0" fillId="3" borderId="0" xfId="0" applyFill="1" applyAlignment="1" applyProtection="1">
      <alignment horizontal="center"/>
      <protection locked="0"/>
    </xf>
  </cellXfs>
  <cellStyles count="3">
    <cellStyle name="Komma" xfId="1" builtinId="3"/>
    <cellStyle name="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679587-668D-404C-A709-590336DDC7E8}">
  <dimension ref="A1:D35"/>
  <sheetViews>
    <sheetView tabSelected="1" workbookViewId="0">
      <selection activeCell="B27" sqref="B27:C27"/>
    </sheetView>
  </sheetViews>
  <sheetFormatPr defaultColWidth="8.85546875" defaultRowHeight="15" x14ac:dyDescent="0.25"/>
  <cols>
    <col min="1" max="1" width="36.28515625" style="1" customWidth="1"/>
    <col min="2" max="2" width="12.42578125" style="1" customWidth="1"/>
    <col min="3" max="3" width="12" style="1" customWidth="1"/>
    <col min="4" max="16384" width="8.85546875" style="1"/>
  </cols>
  <sheetData>
    <row r="1" spans="1:4" ht="26.25" x14ac:dyDescent="0.4">
      <c r="A1" s="11" t="s">
        <v>49</v>
      </c>
    </row>
    <row r="3" spans="1:4" x14ac:dyDescent="0.25">
      <c r="A3" s="6" t="s">
        <v>0</v>
      </c>
    </row>
    <row r="4" spans="1:4" x14ac:dyDescent="0.25">
      <c r="A4" s="1" t="s">
        <v>48</v>
      </c>
      <c r="B4" s="3">
        <v>10</v>
      </c>
    </row>
    <row r="5" spans="1:4" x14ac:dyDescent="0.25">
      <c r="A5" s="1" t="s">
        <v>47</v>
      </c>
      <c r="B5" s="3">
        <v>3</v>
      </c>
      <c r="C5" s="1" t="s">
        <v>35</v>
      </c>
    </row>
    <row r="6" spans="1:4" x14ac:dyDescent="0.25">
      <c r="A6" s="1" t="s">
        <v>46</v>
      </c>
      <c r="B6" s="3">
        <v>1</v>
      </c>
    </row>
    <row r="7" spans="1:4" x14ac:dyDescent="0.25">
      <c r="A7" s="1" t="s">
        <v>41</v>
      </c>
      <c r="B7" s="2">
        <f>IF(B4="","",10000+1000*SUM(B4:B6))</f>
        <v>24000</v>
      </c>
    </row>
    <row r="8" spans="1:4" x14ac:dyDescent="0.25">
      <c r="A8" s="1" t="s">
        <v>42</v>
      </c>
      <c r="B8" s="4">
        <f>B7</f>
        <v>24000</v>
      </c>
    </row>
    <row r="10" spans="1:4" x14ac:dyDescent="0.25">
      <c r="A10" s="6" t="s">
        <v>1</v>
      </c>
    </row>
    <row r="11" spans="1:4" x14ac:dyDescent="0.25">
      <c r="A11" s="1" t="s">
        <v>3</v>
      </c>
      <c r="B11" s="13" t="s">
        <v>40</v>
      </c>
      <c r="C11" s="13"/>
    </row>
    <row r="12" spans="1:4" x14ac:dyDescent="0.25">
      <c r="A12" s="1" t="s">
        <v>41</v>
      </c>
      <c r="B12" s="2">
        <f>_xlfn.XLOOKUP(B11,Opslagsværdier!A9:A12,Opslagsværdier!B9:B12,"")</f>
        <v>12000</v>
      </c>
      <c r="C12" s="2" t="str">
        <f>IF(B12="","",IF(B12&gt;$B$8,$B$8,""))</f>
        <v/>
      </c>
      <c r="D12" s="1" t="str">
        <f>IF(C12="","","Begrænset af formandshonorar")</f>
        <v/>
      </c>
    </row>
    <row r="13" spans="1:4" x14ac:dyDescent="0.25">
      <c r="A13" s="1" t="s">
        <v>42</v>
      </c>
      <c r="B13" s="4">
        <f>IF(C12="",B12,C12)</f>
        <v>12000</v>
      </c>
    </row>
    <row r="14" spans="1:4" x14ac:dyDescent="0.25">
      <c r="A14" s="1" t="s">
        <v>6</v>
      </c>
    </row>
    <row r="16" spans="1:4" x14ac:dyDescent="0.25">
      <c r="A16" s="6" t="s">
        <v>7</v>
      </c>
    </row>
    <row r="17" spans="1:4" x14ac:dyDescent="0.25">
      <c r="A17" s="1" t="s">
        <v>8</v>
      </c>
      <c r="B17" s="3">
        <v>6</v>
      </c>
      <c r="C17" s="1" t="s">
        <v>36</v>
      </c>
    </row>
    <row r="18" spans="1:4" x14ac:dyDescent="0.25">
      <c r="A18" s="1" t="s">
        <v>9</v>
      </c>
      <c r="B18" s="5" t="s">
        <v>11</v>
      </c>
      <c r="C18" s="1" t="s">
        <v>34</v>
      </c>
    </row>
    <row r="19" spans="1:4" x14ac:dyDescent="0.25">
      <c r="A19" s="1" t="s">
        <v>41</v>
      </c>
      <c r="B19" s="2">
        <f>IF(B17="","",IF(B18="Ja",Opslagsværdier!C15+Opslagsværdier!D15*Beregning!B17,Opslagsværdier!C16+Opslagsværdier!D16*Beregning!B17))</f>
        <v>15400</v>
      </c>
      <c r="C19" s="2" t="str">
        <f>IF(B19="","",IF(B19&gt;$B$8,$B$8,""))</f>
        <v/>
      </c>
      <c r="D19" s="1" t="str">
        <f>IF(C19="","","Begrænset af formandshonorar")</f>
        <v/>
      </c>
    </row>
    <row r="20" spans="1:4" x14ac:dyDescent="0.25">
      <c r="A20" s="1" t="s">
        <v>42</v>
      </c>
      <c r="B20" s="4">
        <f>IF(C19="",B19,C19)</f>
        <v>15400</v>
      </c>
    </row>
    <row r="22" spans="1:4" x14ac:dyDescent="0.25">
      <c r="A22" s="6" t="s">
        <v>15</v>
      </c>
    </row>
    <row r="23" spans="1:4" x14ac:dyDescent="0.25">
      <c r="A23" s="1" t="s">
        <v>44</v>
      </c>
      <c r="B23" s="3"/>
    </row>
    <row r="24" spans="1:4" x14ac:dyDescent="0.25">
      <c r="A24" s="1" t="s">
        <v>43</v>
      </c>
      <c r="B24" s="3">
        <v>1</v>
      </c>
    </row>
    <row r="25" spans="1:4" x14ac:dyDescent="0.25">
      <c r="A25" s="1" t="s">
        <v>45</v>
      </c>
      <c r="B25" s="3">
        <v>1</v>
      </c>
      <c r="C25" s="1" t="s">
        <v>30</v>
      </c>
    </row>
    <row r="26" spans="1:4" x14ac:dyDescent="0.25">
      <c r="A26" s="1" t="s">
        <v>16</v>
      </c>
      <c r="B26" s="3">
        <v>2</v>
      </c>
    </row>
    <row r="27" spans="1:4" x14ac:dyDescent="0.25">
      <c r="A27" s="1" t="s">
        <v>18</v>
      </c>
      <c r="B27" s="13" t="s">
        <v>19</v>
      </c>
      <c r="C27" s="13"/>
    </row>
    <row r="28" spans="1:4" x14ac:dyDescent="0.25">
      <c r="A28" s="1" t="str">
        <f>IF(B27="","",IF(B27=Opslagsværdier!D26,"","Almindeligt tilsyn"))</f>
        <v/>
      </c>
      <c r="B28" s="5"/>
    </row>
    <row r="29" spans="1:4" x14ac:dyDescent="0.25">
      <c r="A29" s="1" t="str">
        <f>IF(B27="","",IF(B27=Opslagsværdier!D26,"","Anvisning af gravsteder"))</f>
        <v/>
      </c>
      <c r="B29" s="5"/>
    </row>
    <row r="30" spans="1:4" x14ac:dyDescent="0.25">
      <c r="A30" s="1" t="str">
        <f>IF(B27="","",IF(B27=Opslagsværdier!D26,"","Udfærdigelse af gravstedsbreve"))</f>
        <v/>
      </c>
      <c r="B30" s="5"/>
    </row>
    <row r="31" spans="1:4" x14ac:dyDescent="0.25">
      <c r="A31" s="1" t="str">
        <f>IF(B27="","",IF(B27=Opslagsværdier!D26,"","Udfærdigelse af gravstedslegat"))</f>
        <v/>
      </c>
      <c r="B31" s="5"/>
    </row>
    <row r="32" spans="1:4" x14ac:dyDescent="0.25">
      <c r="A32" s="1" t="s">
        <v>41</v>
      </c>
      <c r="B32" s="2">
        <f>IF(SUM(B23:B25)=0,"",Opslagsværdier!B19+SUM(Opslagsværdier!C22:C28)*Opslagsværdier!B20)</f>
        <v>18500</v>
      </c>
      <c r="C32" s="2" t="str">
        <f>IF(B32="","",IF(B32&gt;$B$8,$B$8,""))</f>
        <v/>
      </c>
      <c r="D32" s="1" t="str">
        <f>IF(C32="","","Begrænset af formandshonorar")</f>
        <v/>
      </c>
    </row>
    <row r="33" spans="1:2" x14ac:dyDescent="0.25">
      <c r="A33" s="1" t="s">
        <v>42</v>
      </c>
      <c r="B33" s="4">
        <f>IF(C32="",B32,C32)</f>
        <v>18500</v>
      </c>
    </row>
    <row r="35" spans="1:2" x14ac:dyDescent="0.25">
      <c r="A35" s="12" t="str">
        <f>HYPERLINK("https://provsti.dk/uploads/Vedledende_honorarsatser_til_enkeltmandsposter_i_MR_2022.pdf","Se provstiets retningslinjer")</f>
        <v>Se provstiets retningslinjer</v>
      </c>
    </row>
  </sheetData>
  <sheetProtection sheet="1" objects="1" scenarios="1"/>
  <mergeCells count="2">
    <mergeCell ref="B11:C11"/>
    <mergeCell ref="B27:C27"/>
  </mergeCells>
  <dataValidations count="3">
    <dataValidation type="whole" operator="lessThanOrEqual" allowBlank="1" showInputMessage="1" showErrorMessage="1" errorTitle="For højt beløb" error="Honorar må ikke overstige det beregnede honorar." sqref="B8" xr:uid="{5E97EADB-AFD6-461B-A49C-746C9D73CD08}">
      <formula1>B7</formula1>
    </dataValidation>
    <dataValidation type="list" allowBlank="1" showInputMessage="1" showErrorMessage="1" sqref="B6" xr:uid="{263C655A-D8B7-465E-908F-4478BB2E7E51}">
      <formula1>"0,1"</formula1>
    </dataValidation>
    <dataValidation type="whole" operator="lessThanOrEqual" allowBlank="1" showInputMessage="1" showErrorMessage="1" errorTitle="For højt beløb" error="Honorar må hverken overstige det beregnede honorar eller formandens honorar." sqref="B13 B20 B33" xr:uid="{4F159935-B37B-4BFC-B8B5-18194CA04BF2}">
      <formula1>IF(C12="",B12,C12)</formula1>
    </dataValidation>
  </dataValidations>
  <pageMargins left="0.7" right="0.7" top="0.75" bottom="0.75" header="0.3" footer="0.3"/>
  <pageSetup paperSize="9" orientation="portrait" horizontalDpi="0" verticalDpi="0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14461568-69E6-4D1B-A4AB-AFB395407328}">
          <x14:formula1>
            <xm:f>Opslagsværdier!$A$9:$A$12</xm:f>
          </x14:formula1>
          <xm:sqref>B11</xm:sqref>
        </x14:dataValidation>
        <x14:dataValidation type="list" allowBlank="1" showInputMessage="1" showErrorMessage="1" xr:uid="{A70775E3-15FE-4EEB-8A8A-7B126204B7A9}">
          <x14:formula1>
            <xm:f>Opslagsværdier!$B$15:$B$16</xm:f>
          </x14:formula1>
          <xm:sqref>B18</xm:sqref>
        </x14:dataValidation>
        <x14:dataValidation type="list" allowBlank="1" showInputMessage="1" showErrorMessage="1" xr:uid="{62E3F364-DC30-40A7-85EC-1A6F5BD694C1}">
          <x14:formula1>
            <xm:f>Opslagsværdier!$D$26:$D$28</xm:f>
          </x14:formula1>
          <xm:sqref>B27</xm:sqref>
        </x14:dataValidation>
        <x14:dataValidation type="list" allowBlank="1" showInputMessage="1" showErrorMessage="1" xr:uid="{A44F64C4-5A90-46FE-BEAE-F878CDB45E97}">
          <x14:formula1>
            <xm:f>Opslagsværdier!$C$30:$C$31</xm:f>
          </x14:formula1>
          <xm:sqref>B28:B31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1D5B67-4544-4F0B-B874-BB4270F69994}">
  <dimension ref="A1:D31"/>
  <sheetViews>
    <sheetView workbookViewId="0">
      <selection activeCell="D15" sqref="D15"/>
    </sheetView>
  </sheetViews>
  <sheetFormatPr defaultColWidth="8.85546875" defaultRowHeight="15" x14ac:dyDescent="0.25"/>
  <cols>
    <col min="1" max="1" width="24.140625" style="1" bestFit="1" customWidth="1"/>
    <col min="2" max="2" width="7.85546875" style="1" bestFit="1" customWidth="1"/>
    <col min="3" max="3" width="10.42578125" style="1" bestFit="1" customWidth="1"/>
    <col min="4" max="16384" width="8.85546875" style="1"/>
  </cols>
  <sheetData>
    <row r="1" spans="1:4" ht="24" x14ac:dyDescent="0.4">
      <c r="A1" s="10" t="s">
        <v>4</v>
      </c>
    </row>
    <row r="3" spans="1:4" x14ac:dyDescent="0.25">
      <c r="A3" s="6" t="s">
        <v>0</v>
      </c>
    </row>
    <row r="4" spans="1:4" x14ac:dyDescent="0.25">
      <c r="A4" s="1" t="s">
        <v>26</v>
      </c>
      <c r="B4" s="8">
        <v>10000</v>
      </c>
    </row>
    <row r="5" spans="1:4" x14ac:dyDescent="0.25">
      <c r="A5" s="1" t="s">
        <v>27</v>
      </c>
      <c r="B5" s="8">
        <v>1000</v>
      </c>
    </row>
    <row r="6" spans="1:4" x14ac:dyDescent="0.25">
      <c r="B6" s="7"/>
    </row>
    <row r="7" spans="1:4" x14ac:dyDescent="0.25">
      <c r="A7" s="6" t="s">
        <v>1</v>
      </c>
    </row>
    <row r="8" spans="1:4" x14ac:dyDescent="0.25">
      <c r="A8" s="1" t="s">
        <v>2</v>
      </c>
      <c r="B8" s="1" t="s">
        <v>5</v>
      </c>
    </row>
    <row r="9" spans="1:4" x14ac:dyDescent="0.25">
      <c r="A9" s="1" t="s">
        <v>37</v>
      </c>
      <c r="B9" s="8">
        <v>5000</v>
      </c>
      <c r="C9" s="7"/>
    </row>
    <row r="10" spans="1:4" x14ac:dyDescent="0.25">
      <c r="A10" s="1" t="s">
        <v>38</v>
      </c>
      <c r="B10" s="8">
        <v>8000</v>
      </c>
      <c r="C10" s="7"/>
    </row>
    <row r="11" spans="1:4" x14ac:dyDescent="0.25">
      <c r="A11" s="1" t="s">
        <v>39</v>
      </c>
      <c r="B11" s="8">
        <v>10000</v>
      </c>
      <c r="C11" s="7"/>
    </row>
    <row r="12" spans="1:4" x14ac:dyDescent="0.25">
      <c r="A12" s="1" t="s">
        <v>40</v>
      </c>
      <c r="B12" s="8">
        <v>12000</v>
      </c>
      <c r="C12" s="7"/>
    </row>
    <row r="14" spans="1:4" x14ac:dyDescent="0.25">
      <c r="A14" s="6" t="s">
        <v>7</v>
      </c>
      <c r="C14" s="1" t="s">
        <v>13</v>
      </c>
      <c r="D14" s="1" t="s">
        <v>14</v>
      </c>
    </row>
    <row r="15" spans="1:4" x14ac:dyDescent="0.25">
      <c r="A15" s="1" t="s">
        <v>10</v>
      </c>
      <c r="B15" s="1" t="s">
        <v>11</v>
      </c>
      <c r="C15" s="8">
        <v>10000</v>
      </c>
      <c r="D15">
        <v>900</v>
      </c>
    </row>
    <row r="16" spans="1:4" x14ac:dyDescent="0.25">
      <c r="B16" s="1" t="s">
        <v>12</v>
      </c>
      <c r="C16" s="8">
        <v>8000</v>
      </c>
      <c r="D16">
        <v>500</v>
      </c>
    </row>
    <row r="17" spans="1:4" x14ac:dyDescent="0.25">
      <c r="C17" s="7"/>
    </row>
    <row r="18" spans="1:4" x14ac:dyDescent="0.25">
      <c r="A18" s="6" t="s">
        <v>15</v>
      </c>
    </row>
    <row r="19" spans="1:4" x14ac:dyDescent="0.25">
      <c r="A19" s="1" t="s">
        <v>26</v>
      </c>
      <c r="B19" s="8">
        <v>2500</v>
      </c>
    </row>
    <row r="20" spans="1:4" x14ac:dyDescent="0.25">
      <c r="A20" s="1" t="s">
        <v>25</v>
      </c>
      <c r="B20" s="8">
        <v>400</v>
      </c>
    </row>
    <row r="21" spans="1:4" x14ac:dyDescent="0.25">
      <c r="B21" s="1" t="s">
        <v>23</v>
      </c>
      <c r="C21" s="1" t="s">
        <v>29</v>
      </c>
    </row>
    <row r="22" spans="1:4" x14ac:dyDescent="0.25">
      <c r="A22" s="1" t="s">
        <v>17</v>
      </c>
      <c r="B22" s="8">
        <v>8</v>
      </c>
      <c r="C22" s="9">
        <f>B22*Beregning!B23</f>
        <v>0</v>
      </c>
      <c r="D22" s="1" t="s">
        <v>33</v>
      </c>
    </row>
    <row r="23" spans="1:4" x14ac:dyDescent="0.25">
      <c r="B23" s="8">
        <v>16</v>
      </c>
      <c r="C23" s="9">
        <f>B23*Beregning!B24</f>
        <v>16</v>
      </c>
      <c r="D23" s="1" t="s">
        <v>31</v>
      </c>
    </row>
    <row r="24" spans="1:4" x14ac:dyDescent="0.25">
      <c r="B24" s="8">
        <v>8</v>
      </c>
      <c r="C24" s="9">
        <f>B24*Beregning!B25</f>
        <v>8</v>
      </c>
      <c r="D24" s="1" t="s">
        <v>32</v>
      </c>
    </row>
    <row r="25" spans="1:4" x14ac:dyDescent="0.25">
      <c r="A25" s="1" t="s">
        <v>28</v>
      </c>
      <c r="B25" s="8">
        <v>8</v>
      </c>
      <c r="C25" s="9">
        <f>B25*Beregning!B26</f>
        <v>16</v>
      </c>
    </row>
    <row r="26" spans="1:4" x14ac:dyDescent="0.25">
      <c r="A26" s="1" t="s">
        <v>24</v>
      </c>
      <c r="B26" s="8">
        <v>0</v>
      </c>
      <c r="C26" s="1">
        <f>IF(D26=Beregning!$B$27,B26,"")</f>
        <v>0</v>
      </c>
      <c r="D26" s="1" t="s">
        <v>19</v>
      </c>
    </row>
    <row r="27" spans="1:4" x14ac:dyDescent="0.25">
      <c r="B27" s="8">
        <v>3</v>
      </c>
      <c r="C27" s="1" t="str">
        <f>IF(D27=Beregning!$B$27,B27*COUNTIFS(Beregning!B28:B31,"Ja"),"")</f>
        <v/>
      </c>
      <c r="D27" s="1" t="s">
        <v>20</v>
      </c>
    </row>
    <row r="28" spans="1:4" x14ac:dyDescent="0.25">
      <c r="B28" s="8">
        <v>4</v>
      </c>
      <c r="C28" s="1" t="str">
        <f>IF(D28=Beregning!$B$27,B28*COUNTIFS(Beregning!B28:B31,"Ja"),"")</f>
        <v/>
      </c>
      <c r="D28" s="1" t="s">
        <v>21</v>
      </c>
    </row>
    <row r="30" spans="1:4" x14ac:dyDescent="0.25">
      <c r="A30" s="1" t="s">
        <v>22</v>
      </c>
      <c r="C30" s="1" t="str">
        <f>IF(Beregning!B27=Opslagsværdier!D26,"","Ja")</f>
        <v/>
      </c>
    </row>
    <row r="31" spans="1:4" x14ac:dyDescent="0.25">
      <c r="C31" s="1" t="str">
        <f>IF(Beregning!B27=Opslagsværdier!D26,"","Nej")</f>
        <v/>
      </c>
    </row>
  </sheetData>
  <sheetProtection sheet="1" objects="1" scenarios="1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Beregning</vt:lpstr>
      <vt:lpstr>Opslagsværdier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Jørgen Christensen</dc:creator>
  <cp:lastModifiedBy>Kirsten Medom Jensen</cp:lastModifiedBy>
  <dcterms:created xsi:type="dcterms:W3CDTF">2024-11-20T16:55:04Z</dcterms:created>
  <dcterms:modified xsi:type="dcterms:W3CDTF">2024-12-20T13:20:04Z</dcterms:modified>
</cp:coreProperties>
</file>